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Export\00_DPB\2025\DEPO_JURAJOV_DVOR\LUT_VYPRAVNA A SOC ZARIADENIE\KOMPLET\DOPLNEN O ODVOZ SUTE\"/>
    </mc:Choice>
  </mc:AlternateContent>
  <bookViews>
    <workbookView xWindow="0" yWindow="0" windowWidth="0" windowHeight="0"/>
  </bookViews>
  <sheets>
    <sheet name="Rekapitulácia stavby" sheetId="1" r:id="rId1"/>
    <sheet name="01_MUŽI - Rekonštrukcia š..." sheetId="2" r:id="rId2"/>
    <sheet name="01 - Zdravotechnika" sheetId="3" r:id="rId3"/>
    <sheet name="02 - Elektroinštalácia" sheetId="4" r:id="rId4"/>
    <sheet name="02_ŽENY - Rekonštrukcia š..." sheetId="5" r:id="rId5"/>
    <sheet name="01 - Zdravotechnika_01" sheetId="6" r:id="rId6"/>
    <sheet name="02 - Elektroinštalácia_01" sheetId="7" r:id="rId7"/>
    <sheet name="Zoznam figúr" sheetId="8" r:id="rId8"/>
  </sheets>
  <definedNames>
    <definedName name="_xlnm.Print_Area" localSheetId="0">'Rekapitulácia stavby'!$D$4:$AO$76,'Rekapitulácia stavby'!$C$82:$AQ$111</definedName>
    <definedName name="_xlnm.Print_Titles" localSheetId="0">'Rekapitulácia stavby'!$92:$92</definedName>
    <definedName name="_xlnm._FilterDatabase" localSheetId="1" hidden="1">'01_MUŽI - Rekonštrukcia š...'!$C$150:$K$437</definedName>
    <definedName name="_xlnm.Print_Area" localSheetId="1">'01_MUŽI - Rekonštrukcia š...'!$C$4:$J$76,'01_MUŽI - Rekonštrukcia š...'!$C$82:$J$130,'01_MUŽI - Rekonštrukcia š...'!$C$136:$J$437</definedName>
    <definedName name="_xlnm.Print_Titles" localSheetId="1">'01_MUŽI - Rekonštrukcia š...'!$150:$150</definedName>
    <definedName name="_xlnm._FilterDatabase" localSheetId="2" hidden="1">'01 - Zdravotechnika'!$C$146:$K$275</definedName>
    <definedName name="_xlnm.Print_Area" localSheetId="2">'01 - Zdravotechnika'!$C$4:$J$76,'01 - Zdravotechnika'!$C$82:$J$124,'01 - Zdravotechnika'!$C$130:$J$275</definedName>
    <definedName name="_xlnm.Print_Titles" localSheetId="2">'01 - Zdravotechnika'!$146:$146</definedName>
    <definedName name="_xlnm._FilterDatabase" localSheetId="3" hidden="1">'02 - Elektroinštalácia'!$C$137:$K$212</definedName>
    <definedName name="_xlnm.Print_Area" localSheetId="3">'02 - Elektroinštalácia'!$C$4:$J$76,'02 - Elektroinštalácia'!$C$82:$J$115,'02 - Elektroinštalácia'!$C$121:$J$212</definedName>
    <definedName name="_xlnm.Print_Titles" localSheetId="3">'02 - Elektroinštalácia'!$137:$137</definedName>
    <definedName name="_xlnm._FilterDatabase" localSheetId="4" hidden="1">'02_ŽENY - Rekonštrukcia š...'!$C$149:$K$365</definedName>
    <definedName name="_xlnm.Print_Area" localSheetId="4">'02_ŽENY - Rekonštrukcia š...'!$C$4:$J$76,'02_ŽENY - Rekonštrukcia š...'!$C$82:$J$129,'02_ŽENY - Rekonštrukcia š...'!$C$135:$J$365</definedName>
    <definedName name="_xlnm.Print_Titles" localSheetId="4">'02_ŽENY - Rekonštrukcia š...'!$149:$149</definedName>
    <definedName name="_xlnm._FilterDatabase" localSheetId="5" hidden="1">'01 - Zdravotechnika_01'!$C$146:$K$254</definedName>
    <definedName name="_xlnm.Print_Area" localSheetId="5">'01 - Zdravotechnika_01'!$C$4:$J$76,'01 - Zdravotechnika_01'!$C$82:$J$124,'01 - Zdravotechnika_01'!$C$130:$J$254</definedName>
    <definedName name="_xlnm.Print_Titles" localSheetId="5">'01 - Zdravotechnika_01'!$146:$146</definedName>
    <definedName name="_xlnm._FilterDatabase" localSheetId="6" hidden="1">'02 - Elektroinštalácia_01'!$C$137:$K$212</definedName>
    <definedName name="_xlnm.Print_Area" localSheetId="6">'02 - Elektroinštalácia_01'!$C$4:$J$76,'02 - Elektroinštalácia_01'!$C$82:$J$115,'02 - Elektroinštalácia_01'!$C$121:$J$212</definedName>
    <definedName name="_xlnm.Print_Titles" localSheetId="6">'02 - Elektroinštalácia_01'!$137:$137</definedName>
    <definedName name="_xlnm.Print_Area" localSheetId="7">'Zoznam figúr'!$C$4:$G$353</definedName>
    <definedName name="_xlnm.Print_Titles" localSheetId="7">'Zoznam figúr'!$9:$9</definedName>
  </definedNames>
  <calcPr/>
</workbook>
</file>

<file path=xl/calcChain.xml><?xml version="1.0" encoding="utf-8"?>
<calcChain xmlns="http://schemas.openxmlformats.org/spreadsheetml/2006/main">
  <c i="8" l="1" r="D7"/>
  <c i="7" r="J43"/>
  <c r="J42"/>
  <c i="1" r="AY103"/>
  <c i="7" r="J41"/>
  <c i="1" r="AX103"/>
  <c i="7" r="BI212"/>
  <c r="BH212"/>
  <c r="BG212"/>
  <c r="BE212"/>
  <c r="BK212"/>
  <c r="J212"/>
  <c r="BF212"/>
  <c r="BI211"/>
  <c r="BH211"/>
  <c r="BG211"/>
  <c r="BE211"/>
  <c r="BK211"/>
  <c r="J211"/>
  <c r="BF211"/>
  <c r="BI210"/>
  <c r="BH210"/>
  <c r="BG210"/>
  <c r="BE210"/>
  <c r="BK210"/>
  <c r="J210"/>
  <c r="BF210"/>
  <c r="BI209"/>
  <c r="BH209"/>
  <c r="BG209"/>
  <c r="BE209"/>
  <c r="BK209"/>
  <c r="J209"/>
  <c r="BF209"/>
  <c r="BI208"/>
  <c r="BH208"/>
  <c r="BG208"/>
  <c r="BE208"/>
  <c r="BK208"/>
  <c r="J208"/>
  <c r="BF208"/>
  <c r="BI206"/>
  <c r="BH206"/>
  <c r="BG206"/>
  <c r="BE206"/>
  <c r="T206"/>
  <c r="T205"/>
  <c r="R206"/>
  <c r="R205"/>
  <c r="P206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F132"/>
  <c r="E130"/>
  <c r="BI113"/>
  <c r="BH113"/>
  <c r="BG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BI108"/>
  <c r="BH108"/>
  <c r="BG108"/>
  <c r="BF108"/>
  <c r="BE108"/>
  <c r="F93"/>
  <c r="E91"/>
  <c r="J28"/>
  <c r="E28"/>
  <c r="J135"/>
  <c r="J27"/>
  <c r="J25"/>
  <c r="E25"/>
  <c r="J134"/>
  <c r="J24"/>
  <c r="J22"/>
  <c r="E22"/>
  <c r="F96"/>
  <c r="J21"/>
  <c r="J19"/>
  <c r="E19"/>
  <c r="F95"/>
  <c r="J18"/>
  <c r="J16"/>
  <c r="J93"/>
  <c r="E7"/>
  <c r="E124"/>
  <c i="6" r="J43"/>
  <c r="J42"/>
  <c i="1" r="AY102"/>
  <c i="6" r="J41"/>
  <c i="1" r="AX102"/>
  <c i="6" r="BI254"/>
  <c r="BH254"/>
  <c r="BG254"/>
  <c r="BE254"/>
  <c r="BK254"/>
  <c r="J254"/>
  <c r="BF254"/>
  <c r="BI253"/>
  <c r="BH253"/>
  <c r="BG253"/>
  <c r="BE253"/>
  <c r="BK253"/>
  <c r="J253"/>
  <c r="BF253"/>
  <c r="BI252"/>
  <c r="BH252"/>
  <c r="BG252"/>
  <c r="BE252"/>
  <c r="BK252"/>
  <c r="J252"/>
  <c r="BF252"/>
  <c r="BI251"/>
  <c r="BH251"/>
  <c r="BG251"/>
  <c r="BE251"/>
  <c r="BK251"/>
  <c r="J251"/>
  <c r="BF251"/>
  <c r="BI250"/>
  <c r="BH250"/>
  <c r="BG250"/>
  <c r="BE250"/>
  <c r="BK250"/>
  <c r="J250"/>
  <c r="BF250"/>
  <c r="BI248"/>
  <c r="BH248"/>
  <c r="BG248"/>
  <c r="BE248"/>
  <c r="T248"/>
  <c r="T247"/>
  <c r="R248"/>
  <c r="R247"/>
  <c r="P248"/>
  <c r="P247"/>
  <c r="BI245"/>
  <c r="BH245"/>
  <c r="BG245"/>
  <c r="BE245"/>
  <c r="T245"/>
  <c r="R245"/>
  <c r="P245"/>
  <c r="BI243"/>
  <c r="BH243"/>
  <c r="BG243"/>
  <c r="BE243"/>
  <c r="T243"/>
  <c r="R243"/>
  <c r="P243"/>
  <c r="BI240"/>
  <c r="BH240"/>
  <c r="BG240"/>
  <c r="BE240"/>
  <c r="T240"/>
  <c r="R240"/>
  <c r="P240"/>
  <c r="BI237"/>
  <c r="BH237"/>
  <c r="BG237"/>
  <c r="BE237"/>
  <c r="T237"/>
  <c r="R237"/>
  <c r="P237"/>
  <c r="BI235"/>
  <c r="BH235"/>
  <c r="BG235"/>
  <c r="BE235"/>
  <c r="T235"/>
  <c r="R235"/>
  <c r="P235"/>
  <c r="BI233"/>
  <c r="BH233"/>
  <c r="BG233"/>
  <c r="BE233"/>
  <c r="T233"/>
  <c r="R233"/>
  <c r="P233"/>
  <c r="BI232"/>
  <c r="BH232"/>
  <c r="BG232"/>
  <c r="BE232"/>
  <c r="T232"/>
  <c r="R232"/>
  <c r="P232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4"/>
  <c r="BH194"/>
  <c r="BG194"/>
  <c r="BE194"/>
  <c r="T194"/>
  <c r="R194"/>
  <c r="P194"/>
  <c r="BI193"/>
  <c r="BH193"/>
  <c r="BG193"/>
  <c r="BE193"/>
  <c r="T193"/>
  <c r="R193"/>
  <c r="P193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4"/>
  <c r="BH184"/>
  <c r="BG184"/>
  <c r="BE184"/>
  <c r="T184"/>
  <c r="R184"/>
  <c r="P184"/>
  <c r="BI183"/>
  <c r="BH183"/>
  <c r="BG183"/>
  <c r="BE183"/>
  <c r="T183"/>
  <c r="R183"/>
  <c r="P183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2"/>
  <c r="BH172"/>
  <c r="BG172"/>
  <c r="BE172"/>
  <c r="T172"/>
  <c r="R172"/>
  <c r="P172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7"/>
  <c r="BH157"/>
  <c r="BG157"/>
  <c r="BE157"/>
  <c r="T157"/>
  <c r="R157"/>
  <c r="P157"/>
  <c r="BI155"/>
  <c r="BH155"/>
  <c r="BG155"/>
  <c r="BE155"/>
  <c r="T155"/>
  <c r="R155"/>
  <c r="P155"/>
  <c r="BI152"/>
  <c r="BH152"/>
  <c r="BG152"/>
  <c r="BE152"/>
  <c r="T152"/>
  <c r="R152"/>
  <c r="P152"/>
  <c r="BI150"/>
  <c r="BH150"/>
  <c r="BG150"/>
  <c r="BE150"/>
  <c r="T150"/>
  <c r="T149"/>
  <c r="R150"/>
  <c r="R149"/>
  <c r="P150"/>
  <c r="P149"/>
  <c r="F141"/>
  <c r="E139"/>
  <c r="BI122"/>
  <c r="BH122"/>
  <c r="BG122"/>
  <c r="BE122"/>
  <c r="BI121"/>
  <c r="BH121"/>
  <c r="BG121"/>
  <c r="BF121"/>
  <c r="BE121"/>
  <c r="BI120"/>
  <c r="BH120"/>
  <c r="BG120"/>
  <c r="BF120"/>
  <c r="BE120"/>
  <c r="BI119"/>
  <c r="BH119"/>
  <c r="BG119"/>
  <c r="BF119"/>
  <c r="BE119"/>
  <c r="BI118"/>
  <c r="BH118"/>
  <c r="BG118"/>
  <c r="BF118"/>
  <c r="BE118"/>
  <c r="BI117"/>
  <c r="BH117"/>
  <c r="BG117"/>
  <c r="BF117"/>
  <c r="BE117"/>
  <c r="F93"/>
  <c r="E91"/>
  <c r="J28"/>
  <c r="E28"/>
  <c r="J144"/>
  <c r="J27"/>
  <c r="J25"/>
  <c r="E25"/>
  <c r="J95"/>
  <c r="J24"/>
  <c r="J22"/>
  <c r="E22"/>
  <c r="F144"/>
  <c r="J21"/>
  <c r="J19"/>
  <c r="E19"/>
  <c r="F95"/>
  <c r="J18"/>
  <c r="J16"/>
  <c r="J141"/>
  <c r="E7"/>
  <c r="E133"/>
  <c i="5" r="J41"/>
  <c r="J40"/>
  <c i="1" r="AY101"/>
  <c i="5" r="J39"/>
  <c i="1" r="AX101"/>
  <c i="5" r="BI365"/>
  <c r="BH365"/>
  <c r="BG365"/>
  <c r="BE365"/>
  <c r="BK365"/>
  <c r="J365"/>
  <c r="BF365"/>
  <c r="BI364"/>
  <c r="BH364"/>
  <c r="BG364"/>
  <c r="BE364"/>
  <c r="BK364"/>
  <c r="J364"/>
  <c r="BF364"/>
  <c r="BI363"/>
  <c r="BH363"/>
  <c r="BG363"/>
  <c r="BE363"/>
  <c r="BK363"/>
  <c r="J363"/>
  <c r="BF363"/>
  <c r="BI362"/>
  <c r="BH362"/>
  <c r="BG362"/>
  <c r="BE362"/>
  <c r="BK362"/>
  <c r="J362"/>
  <c r="BF362"/>
  <c r="BI361"/>
  <c r="BH361"/>
  <c r="BG361"/>
  <c r="BE361"/>
  <c r="BK361"/>
  <c r="J361"/>
  <c r="BF361"/>
  <c r="BI359"/>
  <c r="BH359"/>
  <c r="BG359"/>
  <c r="BE359"/>
  <c r="T359"/>
  <c r="R359"/>
  <c r="P359"/>
  <c r="BI357"/>
  <c r="BH357"/>
  <c r="BG357"/>
  <c r="BE357"/>
  <c r="T357"/>
  <c r="R357"/>
  <c r="P357"/>
  <c r="BI353"/>
  <c r="BH353"/>
  <c r="BG353"/>
  <c r="BE353"/>
  <c r="T353"/>
  <c r="R353"/>
  <c r="P353"/>
  <c r="BI352"/>
  <c r="BH352"/>
  <c r="BG352"/>
  <c r="BE352"/>
  <c r="T352"/>
  <c r="R352"/>
  <c r="P352"/>
  <c r="BI350"/>
  <c r="BH350"/>
  <c r="BG350"/>
  <c r="BE350"/>
  <c r="T350"/>
  <c r="T349"/>
  <c r="R350"/>
  <c r="R349"/>
  <c r="P350"/>
  <c r="P349"/>
  <c r="BI346"/>
  <c r="BH346"/>
  <c r="BG346"/>
  <c r="BE346"/>
  <c r="T346"/>
  <c r="R346"/>
  <c r="P346"/>
  <c r="BI342"/>
  <c r="BH342"/>
  <c r="BG342"/>
  <c r="BE342"/>
  <c r="T342"/>
  <c r="R342"/>
  <c r="P342"/>
  <c r="BI337"/>
  <c r="BH337"/>
  <c r="BG337"/>
  <c r="BE337"/>
  <c r="T337"/>
  <c r="R337"/>
  <c r="P337"/>
  <c r="BI334"/>
  <c r="BH334"/>
  <c r="BG334"/>
  <c r="BE334"/>
  <c r="T334"/>
  <c r="R334"/>
  <c r="P334"/>
  <c r="BI331"/>
  <c r="BH331"/>
  <c r="BG331"/>
  <c r="BE331"/>
  <c r="T331"/>
  <c r="R331"/>
  <c r="P331"/>
  <c r="BI329"/>
  <c r="BH329"/>
  <c r="BG329"/>
  <c r="BE329"/>
  <c r="T329"/>
  <c r="R329"/>
  <c r="P329"/>
  <c r="BI326"/>
  <c r="BH326"/>
  <c r="BG326"/>
  <c r="BE326"/>
  <c r="T326"/>
  <c r="R326"/>
  <c r="P326"/>
  <c r="BI318"/>
  <c r="BH318"/>
  <c r="BG318"/>
  <c r="BE318"/>
  <c r="T318"/>
  <c r="R318"/>
  <c r="P318"/>
  <c r="BI314"/>
  <c r="BH314"/>
  <c r="BG314"/>
  <c r="BE314"/>
  <c r="T314"/>
  <c r="R314"/>
  <c r="P314"/>
  <c r="BI309"/>
  <c r="BH309"/>
  <c r="BG309"/>
  <c r="BE309"/>
  <c r="T309"/>
  <c r="R309"/>
  <c r="P309"/>
  <c r="BI307"/>
  <c r="BH307"/>
  <c r="BG307"/>
  <c r="BE307"/>
  <c r="T307"/>
  <c r="R307"/>
  <c r="P307"/>
  <c r="BI305"/>
  <c r="BH305"/>
  <c r="BG305"/>
  <c r="BE305"/>
  <c r="T305"/>
  <c r="R305"/>
  <c r="P305"/>
  <c r="BI302"/>
  <c r="BH302"/>
  <c r="BG302"/>
  <c r="BE302"/>
  <c r="T302"/>
  <c r="R302"/>
  <c r="P302"/>
  <c r="BI300"/>
  <c r="BH300"/>
  <c r="BG300"/>
  <c r="BE300"/>
  <c r="T300"/>
  <c r="R300"/>
  <c r="P300"/>
  <c r="BI298"/>
  <c r="BH298"/>
  <c r="BG298"/>
  <c r="BE298"/>
  <c r="T298"/>
  <c r="R298"/>
  <c r="P298"/>
  <c r="BI296"/>
  <c r="BH296"/>
  <c r="BG296"/>
  <c r="BE296"/>
  <c r="T296"/>
  <c r="R296"/>
  <c r="P296"/>
  <c r="BI294"/>
  <c r="BH294"/>
  <c r="BG294"/>
  <c r="BE294"/>
  <c r="T294"/>
  <c r="R294"/>
  <c r="P294"/>
  <c r="BI292"/>
  <c r="BH292"/>
  <c r="BG292"/>
  <c r="BE292"/>
  <c r="T292"/>
  <c r="R292"/>
  <c r="P292"/>
  <c r="BI289"/>
  <c r="BH289"/>
  <c r="BG289"/>
  <c r="BE289"/>
  <c r="T289"/>
  <c r="R289"/>
  <c r="P289"/>
  <c r="BI284"/>
  <c r="BH284"/>
  <c r="BG284"/>
  <c r="BE284"/>
  <c r="T284"/>
  <c r="R284"/>
  <c r="P284"/>
  <c r="BI282"/>
  <c r="BH282"/>
  <c r="BG282"/>
  <c r="BE282"/>
  <c r="T282"/>
  <c r="R282"/>
  <c r="P282"/>
  <c r="BI280"/>
  <c r="BH280"/>
  <c r="BG280"/>
  <c r="BE280"/>
  <c r="T280"/>
  <c r="R280"/>
  <c r="P280"/>
  <c r="BI275"/>
  <c r="BH275"/>
  <c r="BG275"/>
  <c r="BE275"/>
  <c r="T275"/>
  <c r="R275"/>
  <c r="P275"/>
  <c r="BI273"/>
  <c r="BH273"/>
  <c r="BG273"/>
  <c r="BE273"/>
  <c r="T273"/>
  <c r="R273"/>
  <c r="P273"/>
  <c r="BI271"/>
  <c r="BH271"/>
  <c r="BG271"/>
  <c r="BE271"/>
  <c r="T271"/>
  <c r="R271"/>
  <c r="P271"/>
  <c r="BI268"/>
  <c r="BH268"/>
  <c r="BG268"/>
  <c r="BE268"/>
  <c r="T268"/>
  <c r="R268"/>
  <c r="P268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2"/>
  <c r="BH252"/>
  <c r="BG252"/>
  <c r="BE252"/>
  <c r="T252"/>
  <c r="R252"/>
  <c r="P252"/>
  <c r="BI250"/>
  <c r="BH250"/>
  <c r="BG250"/>
  <c r="BE250"/>
  <c r="T250"/>
  <c r="R250"/>
  <c r="P250"/>
  <c r="BI247"/>
  <c r="BH247"/>
  <c r="BG247"/>
  <c r="BE247"/>
  <c r="T247"/>
  <c r="R247"/>
  <c r="P247"/>
  <c r="BI244"/>
  <c r="BH244"/>
  <c r="BG244"/>
  <c r="BE244"/>
  <c r="T244"/>
  <c r="R244"/>
  <c r="P244"/>
  <c r="BI241"/>
  <c r="BH241"/>
  <c r="BG241"/>
  <c r="BE241"/>
  <c r="T241"/>
  <c r="R241"/>
  <c r="P241"/>
  <c r="BI239"/>
  <c r="BH239"/>
  <c r="BG239"/>
  <c r="BE239"/>
  <c r="T239"/>
  <c r="R239"/>
  <c r="P239"/>
  <c r="BI238"/>
  <c r="BH238"/>
  <c r="BG238"/>
  <c r="BE238"/>
  <c r="T238"/>
  <c r="R238"/>
  <c r="P238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28"/>
  <c r="BH228"/>
  <c r="BG228"/>
  <c r="BE228"/>
  <c r="T228"/>
  <c r="R228"/>
  <c r="P228"/>
  <c r="BI225"/>
  <c r="BH225"/>
  <c r="BG225"/>
  <c r="BE225"/>
  <c r="T225"/>
  <c r="T224"/>
  <c r="R225"/>
  <c r="R224"/>
  <c r="P225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19"/>
  <c r="BH219"/>
  <c r="BG219"/>
  <c r="BE219"/>
  <c r="T219"/>
  <c r="R219"/>
  <c r="P219"/>
  <c r="BI218"/>
  <c r="BH218"/>
  <c r="BG218"/>
  <c r="BE218"/>
  <c r="T218"/>
  <c r="R218"/>
  <c r="P218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4"/>
  <c r="BH204"/>
  <c r="BG204"/>
  <c r="BE204"/>
  <c r="T204"/>
  <c r="R204"/>
  <c r="P204"/>
  <c r="BI201"/>
  <c r="BH201"/>
  <c r="BG201"/>
  <c r="BE201"/>
  <c r="T201"/>
  <c r="R201"/>
  <c r="P201"/>
  <c r="BI196"/>
  <c r="BH196"/>
  <c r="BG196"/>
  <c r="BE196"/>
  <c r="T196"/>
  <c r="R196"/>
  <c r="P196"/>
  <c r="BI190"/>
  <c r="BH190"/>
  <c r="BG190"/>
  <c r="BE190"/>
  <c r="T190"/>
  <c r="R190"/>
  <c r="P190"/>
  <c r="BI187"/>
  <c r="BH187"/>
  <c r="BG187"/>
  <c r="BE187"/>
  <c r="T187"/>
  <c r="R187"/>
  <c r="P187"/>
  <c r="BI184"/>
  <c r="BH184"/>
  <c r="BG184"/>
  <c r="BE184"/>
  <c r="T184"/>
  <c r="R184"/>
  <c r="P184"/>
  <c r="BI180"/>
  <c r="BH180"/>
  <c r="BG180"/>
  <c r="BE180"/>
  <c r="T180"/>
  <c r="R180"/>
  <c r="P180"/>
  <c r="BI177"/>
  <c r="BH177"/>
  <c r="BG177"/>
  <c r="BE177"/>
  <c r="T177"/>
  <c r="R177"/>
  <c r="P177"/>
  <c r="BI174"/>
  <c r="BH174"/>
  <c r="BG174"/>
  <c r="BE174"/>
  <c r="T174"/>
  <c r="R174"/>
  <c r="P174"/>
  <c r="BI171"/>
  <c r="BH171"/>
  <c r="BG171"/>
  <c r="BE171"/>
  <c r="T171"/>
  <c r="R171"/>
  <c r="P171"/>
  <c r="BI168"/>
  <c r="BH168"/>
  <c r="BG168"/>
  <c r="BE168"/>
  <c r="T168"/>
  <c r="R168"/>
  <c r="P168"/>
  <c r="BI165"/>
  <c r="BH165"/>
  <c r="BG165"/>
  <c r="BE165"/>
  <c r="T165"/>
  <c r="R165"/>
  <c r="P165"/>
  <c r="BI160"/>
  <c r="BH160"/>
  <c r="BG160"/>
  <c r="BE160"/>
  <c r="T160"/>
  <c r="R160"/>
  <c r="P160"/>
  <c r="BI153"/>
  <c r="BH153"/>
  <c r="BG153"/>
  <c r="BE153"/>
  <c r="T153"/>
  <c r="R153"/>
  <c r="P153"/>
  <c r="F146"/>
  <c r="F144"/>
  <c r="E142"/>
  <c r="BI127"/>
  <c r="BH127"/>
  <c r="BG127"/>
  <c r="BE127"/>
  <c r="BI126"/>
  <c r="BH126"/>
  <c r="BG126"/>
  <c r="BF126"/>
  <c r="BE126"/>
  <c r="BI125"/>
  <c r="BH125"/>
  <c r="BG125"/>
  <c r="BF125"/>
  <c r="BE125"/>
  <c r="BI124"/>
  <c r="BH124"/>
  <c r="BG124"/>
  <c r="BF124"/>
  <c r="BE124"/>
  <c r="BI123"/>
  <c r="BH123"/>
  <c r="BG123"/>
  <c r="BF123"/>
  <c r="BE123"/>
  <c r="BI122"/>
  <c r="BH122"/>
  <c r="BG122"/>
  <c r="BF122"/>
  <c r="BE122"/>
  <c r="F93"/>
  <c r="F91"/>
  <c r="E89"/>
  <c r="J26"/>
  <c r="E26"/>
  <c r="J147"/>
  <c r="J25"/>
  <c r="J23"/>
  <c r="E23"/>
  <c r="J93"/>
  <c r="J22"/>
  <c r="J20"/>
  <c r="E20"/>
  <c r="F94"/>
  <c r="J19"/>
  <c r="J14"/>
  <c r="J144"/>
  <c r="E7"/>
  <c r="E138"/>
  <c i="4" r="J43"/>
  <c r="J42"/>
  <c i="1" r="AY99"/>
  <c i="4" r="J41"/>
  <c i="1" r="AX99"/>
  <c i="4" r="BI212"/>
  <c r="BH212"/>
  <c r="BG212"/>
  <c r="BE212"/>
  <c r="BK212"/>
  <c r="J212"/>
  <c r="BF212"/>
  <c r="BI211"/>
  <c r="BH211"/>
  <c r="BG211"/>
  <c r="BE211"/>
  <c r="BK211"/>
  <c r="J211"/>
  <c r="BF211"/>
  <c r="BI210"/>
  <c r="BH210"/>
  <c r="BG210"/>
  <c r="BE210"/>
  <c r="BK210"/>
  <c r="J210"/>
  <c r="BF210"/>
  <c r="BI209"/>
  <c r="BH209"/>
  <c r="BG209"/>
  <c r="BE209"/>
  <c r="J209"/>
  <c r="BF209"/>
  <c r="BK209"/>
  <c r="BI208"/>
  <c r="BH208"/>
  <c r="BG208"/>
  <c r="BE208"/>
  <c r="BK208"/>
  <c r="J208"/>
  <c r="BF208"/>
  <c r="BI206"/>
  <c r="BH206"/>
  <c r="BG206"/>
  <c r="BE206"/>
  <c r="T206"/>
  <c r="T205"/>
  <c r="R206"/>
  <c r="R205"/>
  <c r="P206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F132"/>
  <c r="E130"/>
  <c r="BI113"/>
  <c r="BH113"/>
  <c r="BG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BI108"/>
  <c r="BH108"/>
  <c r="BG108"/>
  <c r="BF108"/>
  <c r="BE108"/>
  <c r="F93"/>
  <c r="E91"/>
  <c r="J28"/>
  <c r="E28"/>
  <c r="J96"/>
  <c r="J27"/>
  <c r="J25"/>
  <c r="E25"/>
  <c r="J134"/>
  <c r="J24"/>
  <c r="J22"/>
  <c r="E22"/>
  <c r="F96"/>
  <c r="J21"/>
  <c r="J19"/>
  <c r="E19"/>
  <c r="F95"/>
  <c r="J18"/>
  <c r="J16"/>
  <c r="J132"/>
  <c r="E7"/>
  <c r="E124"/>
  <c i="3" r="J43"/>
  <c r="J42"/>
  <c i="1" r="AY98"/>
  <c i="3" r="J41"/>
  <c i="1" r="AX98"/>
  <c i="3" r="BI275"/>
  <c r="BH275"/>
  <c r="BG275"/>
  <c r="BE275"/>
  <c r="BK275"/>
  <c r="J275"/>
  <c r="BF275"/>
  <c r="BI274"/>
  <c r="BH274"/>
  <c r="BG274"/>
  <c r="BE274"/>
  <c r="BK274"/>
  <c r="J274"/>
  <c r="BF274"/>
  <c r="BI273"/>
  <c r="BH273"/>
  <c r="BG273"/>
  <c r="BE273"/>
  <c r="BK273"/>
  <c r="J273"/>
  <c r="BF273"/>
  <c r="BI272"/>
  <c r="BH272"/>
  <c r="BG272"/>
  <c r="BE272"/>
  <c r="BK272"/>
  <c r="J272"/>
  <c r="BF272"/>
  <c r="BI271"/>
  <c r="BH271"/>
  <c r="BG271"/>
  <c r="BE271"/>
  <c r="BK271"/>
  <c r="J271"/>
  <c r="BF271"/>
  <c r="BI269"/>
  <c r="BH269"/>
  <c r="BG269"/>
  <c r="BE269"/>
  <c r="T269"/>
  <c r="T268"/>
  <c r="R269"/>
  <c r="R268"/>
  <c r="P269"/>
  <c r="P268"/>
  <c r="BI266"/>
  <c r="BH266"/>
  <c r="BG266"/>
  <c r="BE266"/>
  <c r="T266"/>
  <c r="R266"/>
  <c r="P266"/>
  <c r="BI264"/>
  <c r="BH264"/>
  <c r="BG264"/>
  <c r="BE264"/>
  <c r="T264"/>
  <c r="R264"/>
  <c r="P264"/>
  <c r="BI261"/>
  <c r="BH261"/>
  <c r="BG261"/>
  <c r="BE261"/>
  <c r="T261"/>
  <c r="R261"/>
  <c r="P261"/>
  <c r="BI258"/>
  <c r="BH258"/>
  <c r="BG258"/>
  <c r="BE258"/>
  <c r="T258"/>
  <c r="R258"/>
  <c r="P258"/>
  <c r="BI256"/>
  <c r="BH256"/>
  <c r="BG256"/>
  <c r="BE256"/>
  <c r="T256"/>
  <c r="R256"/>
  <c r="P256"/>
  <c r="BI254"/>
  <c r="BH254"/>
  <c r="BG254"/>
  <c r="BE254"/>
  <c r="T254"/>
  <c r="R254"/>
  <c r="P254"/>
  <c r="BI253"/>
  <c r="BH253"/>
  <c r="BG253"/>
  <c r="BE253"/>
  <c r="T253"/>
  <c r="R253"/>
  <c r="P253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0"/>
  <c r="BH200"/>
  <c r="BG200"/>
  <c r="BE200"/>
  <c r="T200"/>
  <c r="R200"/>
  <c r="P200"/>
  <c r="BI199"/>
  <c r="BH199"/>
  <c r="BG199"/>
  <c r="BE199"/>
  <c r="T199"/>
  <c r="R199"/>
  <c r="P199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2"/>
  <c r="BH172"/>
  <c r="BG172"/>
  <c r="BE172"/>
  <c r="T172"/>
  <c r="R172"/>
  <c r="P172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7"/>
  <c r="BH157"/>
  <c r="BG157"/>
  <c r="BE157"/>
  <c r="T157"/>
  <c r="R157"/>
  <c r="P157"/>
  <c r="BI155"/>
  <c r="BH155"/>
  <c r="BG155"/>
  <c r="BE155"/>
  <c r="T155"/>
  <c r="R155"/>
  <c r="P155"/>
  <c r="BI152"/>
  <c r="BH152"/>
  <c r="BG152"/>
  <c r="BE152"/>
  <c r="T152"/>
  <c r="R152"/>
  <c r="P152"/>
  <c r="BI150"/>
  <c r="BH150"/>
  <c r="BG150"/>
  <c r="BE150"/>
  <c r="T150"/>
  <c r="T149"/>
  <c r="R150"/>
  <c r="R149"/>
  <c r="P150"/>
  <c r="P149"/>
  <c r="F141"/>
  <c r="E139"/>
  <c r="BI122"/>
  <c r="BH122"/>
  <c r="BG122"/>
  <c r="BE122"/>
  <c r="BI121"/>
  <c r="BH121"/>
  <c r="BG121"/>
  <c r="BF121"/>
  <c r="BE121"/>
  <c r="BI120"/>
  <c r="BH120"/>
  <c r="BG120"/>
  <c r="BF120"/>
  <c r="BE120"/>
  <c r="BI119"/>
  <c r="BH119"/>
  <c r="BG119"/>
  <c r="BF119"/>
  <c r="BE119"/>
  <c r="BI118"/>
  <c r="BH118"/>
  <c r="BG118"/>
  <c r="BF118"/>
  <c r="BE118"/>
  <c r="BI117"/>
  <c r="BH117"/>
  <c r="BG117"/>
  <c r="BF117"/>
  <c r="BE117"/>
  <c r="F93"/>
  <c r="E91"/>
  <c r="J28"/>
  <c r="E28"/>
  <c r="J144"/>
  <c r="J27"/>
  <c r="J25"/>
  <c r="E25"/>
  <c r="J95"/>
  <c r="J24"/>
  <c r="J22"/>
  <c r="E22"/>
  <c r="F144"/>
  <c r="J21"/>
  <c r="J19"/>
  <c r="E19"/>
  <c r="F143"/>
  <c r="J18"/>
  <c r="J16"/>
  <c r="J141"/>
  <c r="E7"/>
  <c r="E85"/>
  <c i="2" r="J41"/>
  <c r="J40"/>
  <c i="1" r="AY97"/>
  <c i="2" r="J39"/>
  <c i="1" r="AX97"/>
  <c i="2" r="BI437"/>
  <c r="BH437"/>
  <c r="BG437"/>
  <c r="BE437"/>
  <c r="BK437"/>
  <c r="J437"/>
  <c r="BF437"/>
  <c r="BI436"/>
  <c r="BH436"/>
  <c r="BG436"/>
  <c r="BE436"/>
  <c r="BK436"/>
  <c r="J436"/>
  <c r="BF436"/>
  <c r="BI435"/>
  <c r="BH435"/>
  <c r="BG435"/>
  <c r="BE435"/>
  <c r="BK435"/>
  <c r="J435"/>
  <c r="BF435"/>
  <c r="BI434"/>
  <c r="BH434"/>
  <c r="BG434"/>
  <c r="BE434"/>
  <c r="BK434"/>
  <c r="J434"/>
  <c r="BF434"/>
  <c r="BI433"/>
  <c r="BH433"/>
  <c r="BG433"/>
  <c r="BE433"/>
  <c r="BK433"/>
  <c r="J433"/>
  <c r="BF433"/>
  <c r="BI431"/>
  <c r="BH431"/>
  <c r="BG431"/>
  <c r="BE431"/>
  <c r="T431"/>
  <c r="R431"/>
  <c r="P431"/>
  <c r="BI429"/>
  <c r="BH429"/>
  <c r="BG429"/>
  <c r="BE429"/>
  <c r="T429"/>
  <c r="R429"/>
  <c r="P429"/>
  <c r="BI425"/>
  <c r="BH425"/>
  <c r="BG425"/>
  <c r="BE425"/>
  <c r="T425"/>
  <c r="R425"/>
  <c r="P425"/>
  <c r="BI424"/>
  <c r="BH424"/>
  <c r="BG424"/>
  <c r="BE424"/>
  <c r="T424"/>
  <c r="R424"/>
  <c r="P424"/>
  <c r="BI422"/>
  <c r="BH422"/>
  <c r="BG422"/>
  <c r="BE422"/>
  <c r="T422"/>
  <c r="T421"/>
  <c r="R422"/>
  <c r="R421"/>
  <c r="P422"/>
  <c r="P421"/>
  <c r="BI415"/>
  <c r="BH415"/>
  <c r="BG415"/>
  <c r="BE415"/>
  <c r="T415"/>
  <c r="R415"/>
  <c r="P415"/>
  <c r="BI409"/>
  <c r="BH409"/>
  <c r="BG409"/>
  <c r="BE409"/>
  <c r="T409"/>
  <c r="R409"/>
  <c r="P409"/>
  <c r="BI404"/>
  <c r="BH404"/>
  <c r="BG404"/>
  <c r="BE404"/>
  <c r="T404"/>
  <c r="R404"/>
  <c r="P404"/>
  <c r="BI401"/>
  <c r="BH401"/>
  <c r="BG401"/>
  <c r="BE401"/>
  <c r="T401"/>
  <c r="R401"/>
  <c r="P401"/>
  <c r="BI398"/>
  <c r="BH398"/>
  <c r="BG398"/>
  <c r="BE398"/>
  <c r="T398"/>
  <c r="R398"/>
  <c r="P398"/>
  <c r="BI396"/>
  <c r="BH396"/>
  <c r="BG396"/>
  <c r="BE396"/>
  <c r="T396"/>
  <c r="R396"/>
  <c r="P396"/>
  <c r="BI393"/>
  <c r="BH393"/>
  <c r="BG393"/>
  <c r="BE393"/>
  <c r="T393"/>
  <c r="R393"/>
  <c r="P393"/>
  <c r="BI382"/>
  <c r="BH382"/>
  <c r="BG382"/>
  <c r="BE382"/>
  <c r="T382"/>
  <c r="R382"/>
  <c r="P382"/>
  <c r="BI378"/>
  <c r="BH378"/>
  <c r="BG378"/>
  <c r="BE378"/>
  <c r="T378"/>
  <c r="R378"/>
  <c r="P378"/>
  <c r="BI372"/>
  <c r="BH372"/>
  <c r="BG372"/>
  <c r="BE372"/>
  <c r="T372"/>
  <c r="R372"/>
  <c r="P372"/>
  <c r="BI370"/>
  <c r="BH370"/>
  <c r="BG370"/>
  <c r="BE370"/>
  <c r="T370"/>
  <c r="R370"/>
  <c r="P370"/>
  <c r="BI368"/>
  <c r="BH368"/>
  <c r="BG368"/>
  <c r="BE368"/>
  <c r="T368"/>
  <c r="R368"/>
  <c r="P368"/>
  <c r="BI365"/>
  <c r="BH365"/>
  <c r="BG365"/>
  <c r="BE365"/>
  <c r="T365"/>
  <c r="R365"/>
  <c r="P365"/>
  <c r="BI363"/>
  <c r="BH363"/>
  <c r="BG363"/>
  <c r="BE363"/>
  <c r="T363"/>
  <c r="R363"/>
  <c r="P363"/>
  <c r="BI361"/>
  <c r="BH361"/>
  <c r="BG361"/>
  <c r="BE361"/>
  <c r="T361"/>
  <c r="R361"/>
  <c r="P361"/>
  <c r="BI359"/>
  <c r="BH359"/>
  <c r="BG359"/>
  <c r="BE359"/>
  <c r="T359"/>
  <c r="R359"/>
  <c r="P359"/>
  <c r="BI357"/>
  <c r="BH357"/>
  <c r="BG357"/>
  <c r="BE357"/>
  <c r="T357"/>
  <c r="R357"/>
  <c r="P357"/>
  <c r="BI355"/>
  <c r="BH355"/>
  <c r="BG355"/>
  <c r="BE355"/>
  <c r="T355"/>
  <c r="R355"/>
  <c r="P355"/>
  <c r="BI352"/>
  <c r="BH352"/>
  <c r="BG352"/>
  <c r="BE352"/>
  <c r="T352"/>
  <c r="R352"/>
  <c r="P352"/>
  <c r="BI346"/>
  <c r="BH346"/>
  <c r="BG346"/>
  <c r="BE346"/>
  <c r="T346"/>
  <c r="R346"/>
  <c r="P346"/>
  <c r="BI344"/>
  <c r="BH344"/>
  <c r="BG344"/>
  <c r="BE344"/>
  <c r="T344"/>
  <c r="R344"/>
  <c r="P344"/>
  <c r="BI342"/>
  <c r="BH342"/>
  <c r="BG342"/>
  <c r="BE342"/>
  <c r="T342"/>
  <c r="R342"/>
  <c r="P342"/>
  <c r="BI336"/>
  <c r="BH336"/>
  <c r="BG336"/>
  <c r="BE336"/>
  <c r="T336"/>
  <c r="R336"/>
  <c r="P336"/>
  <c r="BI334"/>
  <c r="BH334"/>
  <c r="BG334"/>
  <c r="BE334"/>
  <c r="T334"/>
  <c r="R334"/>
  <c r="P334"/>
  <c r="BI332"/>
  <c r="BH332"/>
  <c r="BG332"/>
  <c r="BE332"/>
  <c r="T332"/>
  <c r="R332"/>
  <c r="P332"/>
  <c r="BI329"/>
  <c r="BH329"/>
  <c r="BG329"/>
  <c r="BE329"/>
  <c r="T329"/>
  <c r="R329"/>
  <c r="P329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2"/>
  <c r="BH312"/>
  <c r="BG312"/>
  <c r="BE312"/>
  <c r="T312"/>
  <c r="R312"/>
  <c r="P312"/>
  <c r="BI310"/>
  <c r="BH310"/>
  <c r="BG310"/>
  <c r="BE310"/>
  <c r="T310"/>
  <c r="R310"/>
  <c r="P310"/>
  <c r="BI307"/>
  <c r="BH307"/>
  <c r="BG307"/>
  <c r="BE307"/>
  <c r="T307"/>
  <c r="R307"/>
  <c r="P307"/>
  <c r="BI304"/>
  <c r="BH304"/>
  <c r="BG304"/>
  <c r="BE304"/>
  <c r="T304"/>
  <c r="R304"/>
  <c r="P304"/>
  <c r="BI299"/>
  <c r="BH299"/>
  <c r="BG299"/>
  <c r="BE299"/>
  <c r="T299"/>
  <c r="R299"/>
  <c r="P299"/>
  <c r="BI296"/>
  <c r="BH296"/>
  <c r="BG296"/>
  <c r="BE296"/>
  <c r="T296"/>
  <c r="R296"/>
  <c r="P296"/>
  <c r="BI292"/>
  <c r="BH292"/>
  <c r="BG292"/>
  <c r="BE292"/>
  <c r="T292"/>
  <c r="R292"/>
  <c r="P292"/>
  <c r="BI290"/>
  <c r="BH290"/>
  <c r="BG290"/>
  <c r="BE290"/>
  <c r="T290"/>
  <c r="R290"/>
  <c r="P290"/>
  <c r="BI287"/>
  <c r="BH287"/>
  <c r="BG287"/>
  <c r="BE287"/>
  <c r="T287"/>
  <c r="R287"/>
  <c r="P287"/>
  <c r="BI285"/>
  <c r="BH285"/>
  <c r="BG285"/>
  <c r="BE285"/>
  <c r="T285"/>
  <c r="R285"/>
  <c r="P285"/>
  <c r="BI282"/>
  <c r="BH282"/>
  <c r="BG282"/>
  <c r="BE282"/>
  <c r="T282"/>
  <c r="R282"/>
  <c r="P282"/>
  <c r="BI279"/>
  <c r="BH279"/>
  <c r="BG279"/>
  <c r="BE279"/>
  <c r="T279"/>
  <c r="R279"/>
  <c r="P279"/>
  <c r="BI276"/>
  <c r="BH276"/>
  <c r="BG276"/>
  <c r="BE276"/>
  <c r="T276"/>
  <c r="R276"/>
  <c r="P276"/>
  <c r="BI272"/>
  <c r="BH272"/>
  <c r="BG272"/>
  <c r="BE272"/>
  <c r="T272"/>
  <c r="R272"/>
  <c r="P272"/>
  <c r="BI271"/>
  <c r="BH271"/>
  <c r="BG271"/>
  <c r="BE271"/>
  <c r="T271"/>
  <c r="R271"/>
  <c r="P271"/>
  <c r="BI269"/>
  <c r="BH269"/>
  <c r="BG269"/>
  <c r="BE269"/>
  <c r="T269"/>
  <c r="R269"/>
  <c r="P269"/>
  <c r="BI268"/>
  <c r="BH268"/>
  <c r="BG268"/>
  <c r="BE268"/>
  <c r="T268"/>
  <c r="R268"/>
  <c r="P268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5"/>
  <c r="BH255"/>
  <c r="BG255"/>
  <c r="BE255"/>
  <c r="T255"/>
  <c r="R255"/>
  <c r="P255"/>
  <c r="BI252"/>
  <c r="BH252"/>
  <c r="BG252"/>
  <c r="BE252"/>
  <c r="T252"/>
  <c r="T251"/>
  <c r="R252"/>
  <c r="R251"/>
  <c r="P252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6"/>
  <c r="BH246"/>
  <c r="BG246"/>
  <c r="BE246"/>
  <c r="T246"/>
  <c r="R246"/>
  <c r="P246"/>
  <c r="BI245"/>
  <c r="BH245"/>
  <c r="BG245"/>
  <c r="BE245"/>
  <c r="T245"/>
  <c r="R245"/>
  <c r="P245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29"/>
  <c r="BH229"/>
  <c r="BG229"/>
  <c r="BE229"/>
  <c r="T229"/>
  <c r="R229"/>
  <c r="P229"/>
  <c r="BI224"/>
  <c r="BH224"/>
  <c r="BG224"/>
  <c r="BE224"/>
  <c r="T224"/>
  <c r="R224"/>
  <c r="P224"/>
  <c r="BI221"/>
  <c r="BH221"/>
  <c r="BG221"/>
  <c r="BE221"/>
  <c r="T221"/>
  <c r="R221"/>
  <c r="P221"/>
  <c r="BI218"/>
  <c r="BH218"/>
  <c r="BG218"/>
  <c r="BE218"/>
  <c r="T218"/>
  <c r="R218"/>
  <c r="P218"/>
  <c r="BI211"/>
  <c r="BH211"/>
  <c r="BG211"/>
  <c r="BE211"/>
  <c r="T211"/>
  <c r="R211"/>
  <c r="P211"/>
  <c r="BI203"/>
  <c r="BH203"/>
  <c r="BG203"/>
  <c r="BE203"/>
  <c r="T203"/>
  <c r="R203"/>
  <c r="P203"/>
  <c r="BI199"/>
  <c r="BH199"/>
  <c r="BG199"/>
  <c r="BE199"/>
  <c r="T199"/>
  <c r="R199"/>
  <c r="P199"/>
  <c r="BI193"/>
  <c r="BH193"/>
  <c r="BG193"/>
  <c r="BE193"/>
  <c r="T193"/>
  <c r="R193"/>
  <c r="P193"/>
  <c r="BI190"/>
  <c r="BH190"/>
  <c r="BG190"/>
  <c r="BE190"/>
  <c r="T190"/>
  <c r="R190"/>
  <c r="P190"/>
  <c r="BI186"/>
  <c r="BH186"/>
  <c r="BG186"/>
  <c r="BE186"/>
  <c r="T186"/>
  <c r="R186"/>
  <c r="P186"/>
  <c r="BI183"/>
  <c r="BH183"/>
  <c r="BG183"/>
  <c r="BE183"/>
  <c r="T183"/>
  <c r="R183"/>
  <c r="P183"/>
  <c r="BI181"/>
  <c r="BH181"/>
  <c r="BG181"/>
  <c r="BE181"/>
  <c r="T181"/>
  <c r="R181"/>
  <c r="P181"/>
  <c r="BI179"/>
  <c r="BH179"/>
  <c r="BG179"/>
  <c r="BE179"/>
  <c r="T179"/>
  <c r="R179"/>
  <c r="P179"/>
  <c r="BI176"/>
  <c r="BH176"/>
  <c r="BG176"/>
  <c r="BE176"/>
  <c r="T176"/>
  <c r="R176"/>
  <c r="P176"/>
  <c r="BI173"/>
  <c r="BH173"/>
  <c r="BG173"/>
  <c r="BE173"/>
  <c r="T173"/>
  <c r="R173"/>
  <c r="P173"/>
  <c r="BI170"/>
  <c r="BH170"/>
  <c r="BG170"/>
  <c r="BE170"/>
  <c r="T170"/>
  <c r="R170"/>
  <c r="P170"/>
  <c r="BI167"/>
  <c r="BH167"/>
  <c r="BG167"/>
  <c r="BE167"/>
  <c r="T167"/>
  <c r="R167"/>
  <c r="P167"/>
  <c r="BI160"/>
  <c r="BH160"/>
  <c r="BG160"/>
  <c r="BE160"/>
  <c r="T160"/>
  <c r="R160"/>
  <c r="P160"/>
  <c r="BI154"/>
  <c r="BH154"/>
  <c r="BG154"/>
  <c r="BE154"/>
  <c r="T154"/>
  <c r="R154"/>
  <c r="P154"/>
  <c r="F147"/>
  <c r="F145"/>
  <c r="E143"/>
  <c r="BI128"/>
  <c r="BH128"/>
  <c r="BG128"/>
  <c r="BE128"/>
  <c r="BI127"/>
  <c r="BH127"/>
  <c r="BG127"/>
  <c r="BF127"/>
  <c r="BE127"/>
  <c r="BI126"/>
  <c r="BH126"/>
  <c r="BG126"/>
  <c r="BF126"/>
  <c r="BE126"/>
  <c r="BI125"/>
  <c r="BH125"/>
  <c r="BG125"/>
  <c r="BF125"/>
  <c r="BE125"/>
  <c r="BI124"/>
  <c r="BH124"/>
  <c r="BG124"/>
  <c r="BF124"/>
  <c r="BE124"/>
  <c r="BI123"/>
  <c r="BH123"/>
  <c r="BG123"/>
  <c r="BF123"/>
  <c r="BE123"/>
  <c r="F93"/>
  <c r="F91"/>
  <c r="E89"/>
  <c r="J26"/>
  <c r="E26"/>
  <c r="J148"/>
  <c r="J25"/>
  <c r="J23"/>
  <c r="E23"/>
  <c r="J147"/>
  <c r="J22"/>
  <c r="J20"/>
  <c r="E20"/>
  <c r="F94"/>
  <c r="J19"/>
  <c r="J14"/>
  <c r="J91"/>
  <c r="E7"/>
  <c r="E139"/>
  <c i="1" r="CK109"/>
  <c r="CJ109"/>
  <c r="CI109"/>
  <c r="CH109"/>
  <c r="CG109"/>
  <c r="CF109"/>
  <c r="BZ109"/>
  <c r="CE109"/>
  <c r="CK108"/>
  <c r="CJ108"/>
  <c r="CI108"/>
  <c r="CH108"/>
  <c r="CG108"/>
  <c r="CF108"/>
  <c r="BZ108"/>
  <c r="CE108"/>
  <c r="CK107"/>
  <c r="CJ107"/>
  <c r="CI107"/>
  <c r="CH107"/>
  <c r="CG107"/>
  <c r="CF107"/>
  <c r="BZ107"/>
  <c r="CE107"/>
  <c r="CK106"/>
  <c r="CJ106"/>
  <c r="CI106"/>
  <c r="CH106"/>
  <c r="CG106"/>
  <c r="CF106"/>
  <c r="BZ106"/>
  <c r="CE106"/>
  <c r="L90"/>
  <c r="AM90"/>
  <c r="AM89"/>
  <c r="L89"/>
  <c r="AM87"/>
  <c r="L87"/>
  <c r="L85"/>
  <c r="L84"/>
  <c i="2" r="J355"/>
  <c r="J322"/>
  <c r="J279"/>
  <c r="J237"/>
  <c r="BK181"/>
  <c r="BK304"/>
  <c r="BK368"/>
  <c r="BK336"/>
  <c r="J310"/>
  <c r="BK258"/>
  <c r="BK221"/>
  <c r="J252"/>
  <c r="BK398"/>
  <c r="BK259"/>
  <c r="BK429"/>
  <c r="J378"/>
  <c r="BK199"/>
  <c r="J359"/>
  <c i="1" r="AS100"/>
  <c i="3" r="J181"/>
  <c r="BK225"/>
  <c r="BK181"/>
  <c r="J224"/>
  <c r="J190"/>
  <c r="BK177"/>
  <c r="J254"/>
  <c r="J160"/>
  <c r="BK254"/>
  <c r="BK229"/>
  <c r="J240"/>
  <c r="BK163"/>
  <c r="BK224"/>
  <c r="J180"/>
  <c i="4" r="BK197"/>
  <c r="BK184"/>
  <c r="J159"/>
  <c r="J170"/>
  <c r="BK190"/>
  <c r="BK169"/>
  <c r="J175"/>
  <c r="J172"/>
  <c r="BK149"/>
  <c r="BK196"/>
  <c r="J181"/>
  <c r="BK158"/>
  <c i="5" r="J326"/>
  <c r="BK296"/>
  <c r="BK350"/>
  <c r="BK241"/>
  <c r="J357"/>
  <c r="J275"/>
  <c r="J222"/>
  <c r="BK187"/>
  <c r="J298"/>
  <c r="BK260"/>
  <c r="BK213"/>
  <c r="J160"/>
  <c r="J280"/>
  <c r="J239"/>
  <c r="J184"/>
  <c r="J264"/>
  <c i="6" r="J248"/>
  <c r="BK178"/>
  <c r="J217"/>
  <c r="J197"/>
  <c r="BK179"/>
  <c r="J218"/>
  <c r="J176"/>
  <c r="BK228"/>
  <c r="BK176"/>
  <c r="J216"/>
  <c r="J177"/>
  <c r="J233"/>
  <c r="BK212"/>
  <c i="7" r="BK168"/>
  <c r="BK204"/>
  <c r="BK191"/>
  <c r="BK179"/>
  <c r="J161"/>
  <c r="J156"/>
  <c r="BK145"/>
  <c r="J168"/>
  <c r="J154"/>
  <c r="J149"/>
  <c r="J187"/>
  <c r="BK167"/>
  <c r="BK161"/>
  <c r="J198"/>
  <c r="BK189"/>
  <c r="J179"/>
  <c r="BK160"/>
  <c r="J153"/>
  <c r="J144"/>
  <c i="2" r="BK401"/>
  <c r="BK329"/>
  <c r="J296"/>
  <c r="BK246"/>
  <c r="BK193"/>
  <c r="J342"/>
  <c r="J429"/>
  <c r="J365"/>
  <c r="J344"/>
  <c r="J318"/>
  <c r="J260"/>
  <c r="BK241"/>
  <c r="J154"/>
  <c r="BK250"/>
  <c r="J396"/>
  <c r="BK269"/>
  <c r="BK170"/>
  <c r="J409"/>
  <c r="BK326"/>
  <c r="BK276"/>
  <c r="BK190"/>
  <c r="BK363"/>
  <c r="J292"/>
  <c i="3" r="BK251"/>
  <c r="J203"/>
  <c r="BK185"/>
  <c r="BK168"/>
  <c r="BK213"/>
  <c r="J266"/>
  <c r="J211"/>
  <c r="BK188"/>
  <c r="BK152"/>
  <c r="BK242"/>
  <c r="J157"/>
  <c r="BK250"/>
  <c r="J169"/>
  <c r="BK233"/>
  <c r="J165"/>
  <c r="BK231"/>
  <c r="J207"/>
  <c i="4" r="BK203"/>
  <c r="J194"/>
  <c r="BK177"/>
  <c r="BK154"/>
  <c r="J142"/>
  <c r="J157"/>
  <c r="J145"/>
  <c r="J168"/>
  <c r="BK140"/>
  <c r="BK181"/>
  <c r="J144"/>
  <c r="BK162"/>
  <c r="J197"/>
  <c r="J183"/>
  <c r="J167"/>
  <c i="5" r="J329"/>
  <c r="BK298"/>
  <c r="J359"/>
  <c r="BK244"/>
  <c r="BK337"/>
  <c r="J318"/>
  <c r="BK232"/>
  <c r="J204"/>
  <c r="J305"/>
  <c r="J247"/>
  <c r="J221"/>
  <c r="J187"/>
  <c r="J352"/>
  <c r="J268"/>
  <c r="J238"/>
  <c r="BK177"/>
  <c r="J241"/>
  <c i="6" r="J215"/>
  <c r="BK160"/>
  <c r="J201"/>
  <c r="BK183"/>
  <c r="BK152"/>
  <c r="J187"/>
  <c r="BK230"/>
  <c r="J180"/>
  <c r="J222"/>
  <c r="J179"/>
  <c r="BK248"/>
  <c r="J225"/>
  <c i="7" r="BK186"/>
  <c r="BK147"/>
  <c r="BK196"/>
  <c r="BK182"/>
  <c r="J170"/>
  <c r="BK170"/>
  <c r="BK173"/>
  <c r="J143"/>
  <c r="J186"/>
  <c r="J164"/>
  <c r="J204"/>
  <c r="BK197"/>
  <c r="J190"/>
  <c r="J182"/>
  <c r="BK164"/>
  <c r="BK154"/>
  <c r="J142"/>
  <c i="2" r="J352"/>
  <c r="BK318"/>
  <c r="BK272"/>
  <c r="BK243"/>
  <c r="BK183"/>
  <c r="J312"/>
  <c r="BK415"/>
  <c r="BK357"/>
  <c r="BK322"/>
  <c r="BK282"/>
  <c r="J250"/>
  <c r="J218"/>
  <c r="J382"/>
  <c r="BK237"/>
  <c r="BK346"/>
  <c r="J224"/>
  <c r="BK425"/>
  <c r="J393"/>
  <c r="J255"/>
  <c r="J167"/>
  <c r="J287"/>
  <c r="J160"/>
  <c i="3" r="J225"/>
  <c r="BK195"/>
  <c r="J177"/>
  <c r="J208"/>
  <c r="BK161"/>
  <c r="J221"/>
  <c r="J192"/>
  <c r="J166"/>
  <c r="J226"/>
  <c r="BK258"/>
  <c r="BK241"/>
  <c r="J150"/>
  <c r="BK193"/>
  <c r="J233"/>
  <c r="BK208"/>
  <c i="4" r="BK201"/>
  <c r="BK188"/>
  <c r="J179"/>
  <c r="BK157"/>
  <c r="BK175"/>
  <c r="BK189"/>
  <c r="J199"/>
  <c r="BK161"/>
  <c r="J147"/>
  <c r="BK150"/>
  <c r="BK159"/>
  <c r="J198"/>
  <c r="BK186"/>
  <c r="BK168"/>
  <c r="J143"/>
  <c i="5" r="J302"/>
  <c r="J261"/>
  <c r="J260"/>
  <c r="BK223"/>
  <c r="J153"/>
  <c r="J273"/>
  <c r="J257"/>
  <c r="J210"/>
  <c r="BK326"/>
  <c r="BK284"/>
  <c r="BK238"/>
  <c r="BK196"/>
  <c r="BK353"/>
  <c r="BK275"/>
  <c r="BK250"/>
  <c r="BK222"/>
  <c r="BK153"/>
  <c r="BK263"/>
  <c i="6" r="BK194"/>
  <c r="BK166"/>
  <c r="BK223"/>
  <c r="J172"/>
  <c r="J237"/>
  <c r="J203"/>
  <c r="BK233"/>
  <c r="BK201"/>
  <c r="J178"/>
  <c r="BK243"/>
  <c r="J227"/>
  <c r="BK172"/>
  <c i="7" r="J167"/>
  <c r="J201"/>
  <c r="BK190"/>
  <c r="BK178"/>
  <c r="J166"/>
  <c r="BK153"/>
  <c r="J202"/>
  <c r="BK143"/>
  <c r="J152"/>
  <c r="BK199"/>
  <c r="J183"/>
  <c r="J160"/>
  <c r="J203"/>
  <c r="J196"/>
  <c r="J192"/>
  <c r="BK183"/>
  <c r="J175"/>
  <c r="J159"/>
  <c r="BK152"/>
  <c i="2" r="BK342"/>
  <c r="BK307"/>
  <c r="BK260"/>
  <c r="BK229"/>
  <c r="BK154"/>
  <c r="BK299"/>
  <c r="J401"/>
  <c r="BK355"/>
  <c r="J307"/>
  <c r="J259"/>
  <c r="BK211"/>
  <c r="BK325"/>
  <c r="BK218"/>
  <c r="BK296"/>
  <c r="J176"/>
  <c r="J422"/>
  <c r="BK334"/>
  <c r="J240"/>
  <c r="BK370"/>
  <c r="BK268"/>
  <c i="3" r="BK214"/>
  <c r="BK194"/>
  <c r="J256"/>
  <c r="J186"/>
  <c r="BK245"/>
  <c r="J194"/>
  <c r="J168"/>
  <c r="J243"/>
  <c r="BK266"/>
  <c r="J245"/>
  <c r="J155"/>
  <c r="BK212"/>
  <c r="BK243"/>
  <c r="J193"/>
  <c i="4" r="BK199"/>
  <c r="J186"/>
  <c r="BK167"/>
  <c r="BK152"/>
  <c r="BK195"/>
  <c r="BK144"/>
  <c r="J153"/>
  <c r="BK156"/>
  <c r="J152"/>
  <c r="J206"/>
  <c r="J193"/>
  <c r="BK182"/>
  <c r="J164"/>
  <c i="5" r="BK318"/>
  <c r="J284"/>
  <c r="BK352"/>
  <c r="BK210"/>
  <c r="BK309"/>
  <c r="BK292"/>
  <c r="BK231"/>
  <c r="J171"/>
  <c r="J266"/>
  <c r="J244"/>
  <c r="J212"/>
  <c r="J174"/>
  <c r="BK294"/>
  <c r="BK264"/>
  <c r="J190"/>
  <c r="BK302"/>
  <c r="J218"/>
  <c i="6" r="BK196"/>
  <c r="BK240"/>
  <c r="J193"/>
  <c r="BK162"/>
  <c r="J196"/>
  <c r="J243"/>
  <c r="BK214"/>
  <c r="J245"/>
  <c r="BK204"/>
  <c r="BK180"/>
  <c r="J235"/>
  <c r="BK224"/>
  <c i="7" r="J173"/>
  <c r="BK144"/>
  <c r="J195"/>
  <c r="J185"/>
  <c r="BK175"/>
  <c r="BK159"/>
  <c r="BK157"/>
  <c r="BK146"/>
  <c r="J169"/>
  <c r="J181"/>
  <c r="J200"/>
  <c r="BK180"/>
  <c r="BK141"/>
  <c r="BK202"/>
  <c r="J191"/>
  <c r="J178"/>
  <c r="BK162"/>
  <c r="BK156"/>
  <c r="J141"/>
  <c i="2" r="BK365"/>
  <c r="J332"/>
  <c r="BK319"/>
  <c r="J290"/>
  <c r="J258"/>
  <c r="BK240"/>
  <c r="J203"/>
  <c r="BK176"/>
  <c r="BK324"/>
  <c r="J425"/>
  <c r="BK404"/>
  <c r="J361"/>
  <c r="BK332"/>
  <c r="BK321"/>
  <c r="BK271"/>
  <c r="BK252"/>
  <c r="BK238"/>
  <c r="BK186"/>
  <c r="BK344"/>
  <c r="BK249"/>
  <c r="J181"/>
  <c r="BK327"/>
  <c r="J271"/>
  <c r="BK173"/>
  <c r="BK424"/>
  <c r="J404"/>
  <c r="J357"/>
  <c r="BK310"/>
  <c r="J241"/>
  <c r="J398"/>
  <c r="J368"/>
  <c r="J324"/>
  <c i="3" r="J269"/>
  <c r="J222"/>
  <c r="BK204"/>
  <c r="BK192"/>
  <c r="BK179"/>
  <c r="J264"/>
  <c r="J200"/>
  <c r="J185"/>
  <c r="BK253"/>
  <c r="J230"/>
  <c r="J202"/>
  <c r="J179"/>
  <c r="J163"/>
  <c r="J251"/>
  <c r="BK206"/>
  <c r="BK155"/>
  <c r="J253"/>
  <c r="J242"/>
  <c r="BK230"/>
  <c r="BK249"/>
  <c r="BK221"/>
  <c r="BK186"/>
  <c r="BK240"/>
  <c r="BK203"/>
  <c r="J188"/>
  <c i="4" r="BK204"/>
  <c r="BK198"/>
  <c r="J187"/>
  <c r="J182"/>
  <c r="BK164"/>
  <c r="BK153"/>
  <c r="J146"/>
  <c r="J169"/>
  <c r="J188"/>
  <c r="BK143"/>
  <c r="BK170"/>
  <c r="BK142"/>
  <c r="BK166"/>
  <c r="BK145"/>
  <c r="J151"/>
  <c r="J191"/>
  <c r="J204"/>
  <c r="J200"/>
  <c r="BK191"/>
  <c r="J184"/>
  <c r="J174"/>
  <c r="BK165"/>
  <c i="5" r="BK342"/>
  <c r="BK216"/>
  <c r="J289"/>
  <c r="J353"/>
  <c r="BK257"/>
  <c r="BK225"/>
  <c r="BK160"/>
  <c r="BK305"/>
  <c r="J294"/>
  <c r="BK252"/>
  <c r="J223"/>
  <c r="BK201"/>
  <c r="BK314"/>
  <c r="J282"/>
  <c r="J252"/>
  <c r="BK233"/>
  <c r="BK211"/>
  <c r="BK184"/>
  <c r="BK359"/>
  <c r="BK289"/>
  <c r="BK247"/>
  <c r="BK228"/>
  <c r="J180"/>
  <c r="J342"/>
  <c r="J228"/>
  <c r="J215"/>
  <c i="6" r="BK202"/>
  <c r="BK165"/>
  <c r="BK229"/>
  <c r="J202"/>
  <c r="J188"/>
  <c r="J175"/>
  <c r="J160"/>
  <c r="BK213"/>
  <c r="BK188"/>
  <c r="BK245"/>
  <c r="BK225"/>
  <c r="J213"/>
  <c r="BK235"/>
  <c r="BK217"/>
  <c r="J183"/>
  <c r="J166"/>
  <c r="BK237"/>
  <c r="J228"/>
  <c r="J214"/>
  <c i="7" r="BK206"/>
  <c r="BK165"/>
  <c r="BK200"/>
  <c r="BK192"/>
  <c r="BK187"/>
  <c r="BK177"/>
  <c r="BK169"/>
  <c r="BK149"/>
  <c i="2" r="J346"/>
  <c r="BK320"/>
  <c r="BK285"/>
  <c r="J245"/>
  <c r="J211"/>
  <c r="J336"/>
  <c r="BK422"/>
  <c r="BK352"/>
  <c r="J285"/>
  <c r="BK242"/>
  <c r="J199"/>
  <c r="J370"/>
  <c r="J242"/>
  <c r="J319"/>
  <c r="J229"/>
  <c i="1" r="AS96"/>
  <c i="2" r="J186"/>
  <c r="BK255"/>
  <c i="3" r="J249"/>
  <c r="J205"/>
  <c r="J189"/>
  <c r="BK160"/>
  <c r="J212"/>
  <c r="BK180"/>
  <c r="BK244"/>
  <c r="J195"/>
  <c r="J178"/>
  <c r="BK256"/>
  <c r="BK187"/>
  <c r="BK264"/>
  <c r="BK239"/>
  <c r="J250"/>
  <c r="BK223"/>
  <c r="J161"/>
  <c r="J229"/>
  <c r="J152"/>
  <c i="4" r="J202"/>
  <c r="BK193"/>
  <c r="BK180"/>
  <c r="BK163"/>
  <c r="J150"/>
  <c r="J161"/>
  <c r="J177"/>
  <c r="BK172"/>
  <c r="BK141"/>
  <c r="BK155"/>
  <c r="J165"/>
  <c r="BK178"/>
  <c r="J201"/>
  <c r="J189"/>
  <c r="BK171"/>
  <c r="BK147"/>
  <c i="5" r="J334"/>
  <c r="BK282"/>
  <c r="BK259"/>
  <c r="BK174"/>
  <c r="BK334"/>
  <c r="J271"/>
  <c r="BK273"/>
  <c r="J213"/>
  <c r="J331"/>
  <c r="J250"/>
  <c r="J231"/>
  <c r="BK190"/>
  <c r="J165"/>
  <c r="J300"/>
  <c r="J265"/>
  <c r="J232"/>
  <c r="BK168"/>
  <c r="BK265"/>
  <c r="J216"/>
  <c i="6" r="BK211"/>
  <c r="BK177"/>
  <c r="J163"/>
  <c r="J212"/>
  <c r="J189"/>
  <c r="BK168"/>
  <c r="J150"/>
  <c r="BK189"/>
  <c r="BK163"/>
  <c r="J161"/>
  <c r="BK155"/>
  <c r="BK218"/>
  <c r="J186"/>
  <c r="J168"/>
  <c r="BK232"/>
  <c r="BK216"/>
  <c i="7" r="J184"/>
  <c r="J145"/>
  <c r="BK198"/>
  <c r="BK188"/>
  <c r="BK176"/>
  <c r="J165"/>
  <c r="BK158"/>
  <c r="J150"/>
  <c r="BK142"/>
  <c r="BK155"/>
  <c r="BK172"/>
  <c r="BK150"/>
  <c r="BK193"/>
  <c r="J172"/>
  <c r="J147"/>
  <c r="J206"/>
  <c r="J199"/>
  <c r="BK195"/>
  <c r="J188"/>
  <c r="J176"/>
  <c r="J163"/>
  <c r="J155"/>
  <c r="J146"/>
  <c i="2" r="BK372"/>
  <c r="J334"/>
  <c r="J321"/>
  <c r="J299"/>
  <c r="J268"/>
  <c r="J238"/>
  <c r="J190"/>
  <c r="BK179"/>
  <c r="J325"/>
  <c r="J431"/>
  <c r="BK409"/>
  <c r="BK359"/>
  <c r="J329"/>
  <c r="J320"/>
  <c r="J276"/>
  <c r="BK245"/>
  <c r="BK224"/>
  <c r="J170"/>
  <c r="BK287"/>
  <c r="J243"/>
  <c r="BK378"/>
  <c r="BK290"/>
  <c r="J248"/>
  <c r="BK167"/>
  <c r="J415"/>
  <c r="BK382"/>
  <c r="BK312"/>
  <c r="J246"/>
  <c r="BK239"/>
  <c r="J372"/>
  <c r="J272"/>
  <c r="J249"/>
  <c i="3" r="J258"/>
  <c r="BK207"/>
  <c r="BK202"/>
  <c r="BK190"/>
  <c r="J172"/>
  <c r="J214"/>
  <c r="BK199"/>
  <c r="BK165"/>
  <c r="J248"/>
  <c r="J206"/>
  <c r="BK200"/>
  <c r="J187"/>
  <c r="BK169"/>
  <c r="J261"/>
  <c r="J232"/>
  <c r="BK162"/>
  <c r="BK261"/>
  <c r="J246"/>
  <c r="BK232"/>
  <c r="J162"/>
  <c r="J239"/>
  <c r="J213"/>
  <c r="BK157"/>
  <c r="BK226"/>
  <c r="BK166"/>
  <c r="BK172"/>
  <c i="4" r="BK200"/>
  <c r="J195"/>
  <c r="J185"/>
  <c r="BK173"/>
  <c r="J162"/>
  <c r="BK151"/>
  <c r="J140"/>
  <c r="J160"/>
  <c r="BK194"/>
  <c r="J163"/>
  <c r="J173"/>
  <c r="J154"/>
  <c r="BK176"/>
  <c r="BK146"/>
  <c r="J166"/>
  <c r="J192"/>
  <c r="BK160"/>
  <c r="BK202"/>
  <c r="BK192"/>
  <c r="BK185"/>
  <c r="J178"/>
  <c r="J155"/>
  <c i="5" r="BK331"/>
  <c r="J337"/>
  <c r="J292"/>
  <c r="BK357"/>
  <c r="BK258"/>
  <c r="BK219"/>
  <c r="BK171"/>
  <c r="J307"/>
  <c r="J314"/>
  <c r="J233"/>
  <c r="BK214"/>
  <c r="J196"/>
  <c r="J309"/>
  <c r="BK280"/>
  <c r="BK261"/>
  <c r="J214"/>
  <c r="BK180"/>
  <c r="BK346"/>
  <c r="J259"/>
  <c r="BK212"/>
  <c r="J346"/>
  <c r="J219"/>
  <c i="6" r="J198"/>
  <c r="J165"/>
  <c r="BK203"/>
  <c r="J184"/>
  <c r="BK161"/>
  <c r="J194"/>
  <c r="J152"/>
  <c r="J224"/>
  <c r="J157"/>
  <c r="J223"/>
  <c r="BK187"/>
  <c r="J155"/>
  <c r="J229"/>
  <c r="BK197"/>
  <c i="7" r="J157"/>
  <c r="BK194"/>
  <c r="BK181"/>
  <c r="BK174"/>
  <c r="J177"/>
  <c r="J140"/>
  <c r="BK151"/>
  <c r="J194"/>
  <c r="J171"/>
  <c r="J162"/>
  <c r="BK201"/>
  <c r="J193"/>
  <c r="BK184"/>
  <c r="J174"/>
  <c r="J158"/>
  <c r="J151"/>
  <c i="2" r="BK393"/>
  <c r="J327"/>
  <c r="J304"/>
  <c r="BK248"/>
  <c r="J221"/>
  <c r="BK160"/>
  <c r="J424"/>
  <c r="J363"/>
  <c r="J326"/>
  <c r="J269"/>
  <c r="J239"/>
  <c r="J173"/>
  <c r="J282"/>
  <c r="BK203"/>
  <c r="BK292"/>
  <c r="J179"/>
  <c r="BK431"/>
  <c r="BK396"/>
  <c r="BK279"/>
  <c r="J193"/>
  <c r="BK361"/>
  <c r="J183"/>
  <c i="3" r="J223"/>
  <c r="J199"/>
  <c r="BK178"/>
  <c r="BK222"/>
  <c r="BK189"/>
  <c r="BK246"/>
  <c r="BK205"/>
  <c r="J182"/>
  <c r="BK150"/>
  <c r="J231"/>
  <c r="BK269"/>
  <c r="BK248"/>
  <c r="BK182"/>
  <c r="J241"/>
  <c r="BK211"/>
  <c r="J244"/>
  <c r="J204"/>
  <c i="4" r="BK206"/>
  <c r="J196"/>
  <c r="BK183"/>
  <c r="J158"/>
  <c r="J141"/>
  <c r="J156"/>
  <c r="J176"/>
  <c r="J171"/>
  <c r="BK174"/>
  <c r="J180"/>
  <c r="BK187"/>
  <c r="J203"/>
  <c r="J190"/>
  <c r="BK179"/>
  <c r="J149"/>
  <c i="5" r="BK300"/>
  <c r="J211"/>
  <c r="BK307"/>
  <c r="BK218"/>
  <c r="J350"/>
  <c r="BK239"/>
  <c r="BK268"/>
  <c r="BK215"/>
  <c r="J177"/>
  <c r="J296"/>
  <c r="J263"/>
  <c r="J225"/>
  <c r="J201"/>
  <c r="J168"/>
  <c r="BK329"/>
  <c r="BK271"/>
  <c r="J258"/>
  <c r="BK204"/>
  <c r="BK165"/>
  <c r="BK266"/>
  <c r="BK221"/>
  <c i="6" r="BK227"/>
  <c r="BK169"/>
  <c r="BK222"/>
  <c r="BK198"/>
  <c r="BK186"/>
  <c r="J169"/>
  <c r="BK157"/>
  <c r="J211"/>
  <c r="BK184"/>
  <c r="J240"/>
  <c r="J204"/>
  <c r="J162"/>
  <c r="J232"/>
  <c r="BK193"/>
  <c r="BK175"/>
  <c r="BK150"/>
  <c r="J230"/>
  <c r="BK215"/>
  <c i="7" r="BK185"/>
  <c r="BK166"/>
  <c r="BK203"/>
  <c r="J197"/>
  <c r="J189"/>
  <c r="J180"/>
  <c r="BK171"/>
  <c r="BK163"/>
  <c r="BK140"/>
  <c i="2" l="1" r="P189"/>
  <c r="T254"/>
  <c r="P270"/>
  <c r="R270"/>
  <c r="R311"/>
  <c r="R323"/>
  <c r="BK328"/>
  <c r="J328"/>
  <c r="J109"/>
  <c r="BK364"/>
  <c r="J364"/>
  <c r="J111"/>
  <c r="T364"/>
  <c r="T371"/>
  <c r="T408"/>
  <c r="T407"/>
  <c r="BK423"/>
  <c r="J423"/>
  <c r="J117"/>
  <c r="T428"/>
  <c i="3" r="BK151"/>
  <c r="J151"/>
  <c r="J103"/>
  <c r="T156"/>
  <c r="T191"/>
  <c r="R247"/>
  <c r="T252"/>
  <c i="4" r="BK148"/>
  <c r="J148"/>
  <c r="J102"/>
  <c i="5" r="P183"/>
  <c r="P240"/>
  <c r="P274"/>
  <c r="P301"/>
  <c r="BK308"/>
  <c r="J308"/>
  <c r="J111"/>
  <c r="BK317"/>
  <c r="J317"/>
  <c r="J112"/>
  <c r="BK341"/>
  <c r="J341"/>
  <c r="J114"/>
  <c r="T351"/>
  <c i="6" r="BK156"/>
  <c r="J156"/>
  <c r="J104"/>
  <c r="R171"/>
  <c r="BK195"/>
  <c r="J195"/>
  <c r="J108"/>
  <c r="R226"/>
  <c r="P231"/>
  <c r="BK249"/>
  <c r="J249"/>
  <c r="J113"/>
  <c i="2" r="R153"/>
  <c r="BK254"/>
  <c r="J254"/>
  <c r="J104"/>
  <c r="BK275"/>
  <c r="J275"/>
  <c r="J106"/>
  <c r="T311"/>
  <c r="T323"/>
  <c r="P328"/>
  <c r="P364"/>
  <c r="R364"/>
  <c r="R371"/>
  <c r="P408"/>
  <c r="P407"/>
  <c r="BK432"/>
  <c r="J432"/>
  <c r="J119"/>
  <c i="3" r="BK156"/>
  <c r="J156"/>
  <c r="J104"/>
  <c r="P171"/>
  <c r="BK201"/>
  <c r="J201"/>
  <c r="J108"/>
  <c r="T247"/>
  <c r="BK255"/>
  <c r="J255"/>
  <c r="J111"/>
  <c i="4" r="R148"/>
  <c i="5" r="T183"/>
  <c r="BK227"/>
  <c r="J227"/>
  <c r="J104"/>
  <c r="T240"/>
  <c r="BK262"/>
  <c r="J262"/>
  <c r="J107"/>
  <c r="T262"/>
  <c r="R274"/>
  <c r="BK351"/>
  <c r="J351"/>
  <c r="J116"/>
  <c r="R356"/>
  <c i="6" r="R151"/>
  <c r="R148"/>
  <c r="P156"/>
  <c r="BK185"/>
  <c r="J185"/>
  <c r="J107"/>
  <c r="R195"/>
  <c r="BK231"/>
  <c r="J231"/>
  <c r="J110"/>
  <c r="R234"/>
  <c i="2" r="BK189"/>
  <c r="J189"/>
  <c r="J101"/>
  <c r="T275"/>
  <c r="T335"/>
  <c r="P371"/>
  <c r="BK408"/>
  <c r="J408"/>
  <c r="J115"/>
  <c r="BK428"/>
  <c r="J428"/>
  <c r="J118"/>
  <c i="3" r="T151"/>
  <c r="T148"/>
  <c r="BK171"/>
  <c r="R201"/>
  <c r="P252"/>
  <c r="BK270"/>
  <c r="J270"/>
  <c r="J113"/>
  <c i="4" r="BK139"/>
  <c r="J139"/>
  <c r="J101"/>
  <c r="BK207"/>
  <c r="J207"/>
  <c r="J104"/>
  <c i="5" r="T152"/>
  <c r="T151"/>
  <c r="T227"/>
  <c r="T251"/>
  <c r="T267"/>
  <c r="T308"/>
  <c r="R341"/>
  <c r="R340"/>
  <c r="BK356"/>
  <c r="J356"/>
  <c r="J117"/>
  <c i="6" r="R156"/>
  <c r="T195"/>
  <c r="P234"/>
  <c i="7" r="R139"/>
  <c i="2" r="P153"/>
  <c r="P152"/>
  <c r="R254"/>
  <c r="P311"/>
  <c r="P323"/>
  <c r="T328"/>
  <c r="BK381"/>
  <c r="J381"/>
  <c r="J113"/>
  <c r="P423"/>
  <c i="3" r="R151"/>
  <c r="R148"/>
  <c r="T171"/>
  <c r="P191"/>
  <c r="P247"/>
  <c r="R255"/>
  <c i="4" r="T139"/>
  <c i="5" r="R152"/>
  <c r="R227"/>
  <c r="R251"/>
  <c r="R267"/>
  <c r="P317"/>
  <c r="P351"/>
  <c i="6" r="T156"/>
  <c r="P195"/>
  <c r="BK234"/>
  <c r="J234"/>
  <c r="J111"/>
  <c i="7" r="P139"/>
  <c r="T139"/>
  <c i="2" r="R189"/>
  <c r="R152"/>
  <c r="BK270"/>
  <c r="J270"/>
  <c r="J105"/>
  <c r="T270"/>
  <c r="BK335"/>
  <c r="J335"/>
  <c r="J110"/>
  <c r="BK371"/>
  <c r="J371"/>
  <c r="J112"/>
  <c r="R408"/>
  <c r="R407"/>
  <c r="P428"/>
  <c i="3" r="P156"/>
  <c r="BK191"/>
  <c r="J191"/>
  <c r="J107"/>
  <c r="P201"/>
  <c r="BK252"/>
  <c r="J252"/>
  <c r="J110"/>
  <c r="P255"/>
  <c i="4" r="P148"/>
  <c i="5" r="BK152"/>
  <c r="J152"/>
  <c r="J100"/>
  <c r="BK240"/>
  <c r="J240"/>
  <c r="J105"/>
  <c r="BK274"/>
  <c r="J274"/>
  <c r="J109"/>
  <c r="T274"/>
  <c r="T301"/>
  <c r="R308"/>
  <c r="P341"/>
  <c r="P340"/>
  <c r="P356"/>
  <c i="6" r="P151"/>
  <c r="P148"/>
  <c r="P171"/>
  <c r="R185"/>
  <c r="BK226"/>
  <c r="J226"/>
  <c r="J109"/>
  <c r="R231"/>
  <c i="7" r="BK148"/>
  <c r="J148"/>
  <c r="J102"/>
  <c i="2" r="T189"/>
  <c r="R275"/>
  <c r="R335"/>
  <c r="T381"/>
  <c r="R428"/>
  <c i="4" r="P139"/>
  <c i="5" r="BK183"/>
  <c r="J183"/>
  <c r="J101"/>
  <c r="R240"/>
  <c r="P262"/>
  <c r="P267"/>
  <c r="T317"/>
  <c r="T356"/>
  <c i="6" r="BK151"/>
  <c r="J151"/>
  <c r="J103"/>
  <c r="BK171"/>
  <c r="J171"/>
  <c r="J106"/>
  <c r="P185"/>
  <c r="P226"/>
  <c r="T234"/>
  <c i="7" r="P148"/>
  <c i="2" r="T153"/>
  <c r="P275"/>
  <c r="P335"/>
  <c r="R381"/>
  <c r="T423"/>
  <c i="3" r="P151"/>
  <c r="P148"/>
  <c r="R171"/>
  <c r="R191"/>
  <c r="BK247"/>
  <c r="J247"/>
  <c r="J109"/>
  <c r="R252"/>
  <c i="4" r="R139"/>
  <c i="5" r="R183"/>
  <c r="BK251"/>
  <c r="J251"/>
  <c r="J106"/>
  <c r="R262"/>
  <c r="BK301"/>
  <c r="J301"/>
  <c r="J110"/>
  <c r="R317"/>
  <c r="R351"/>
  <c i="6" r="T151"/>
  <c r="T148"/>
  <c r="T171"/>
  <c r="T170"/>
  <c r="T185"/>
  <c r="T226"/>
  <c r="T231"/>
  <c i="7" r="R148"/>
  <c i="2" r="BK153"/>
  <c r="P254"/>
  <c r="BK311"/>
  <c r="J311"/>
  <c r="J107"/>
  <c r="BK323"/>
  <c r="J323"/>
  <c r="J108"/>
  <c r="R328"/>
  <c r="P381"/>
  <c r="R423"/>
  <c i="3" r="R156"/>
  <c r="T201"/>
  <c r="T255"/>
  <c i="4" r="T148"/>
  <c r="T138"/>
  <c i="5" r="P152"/>
  <c r="P227"/>
  <c r="P226"/>
  <c r="P251"/>
  <c r="BK267"/>
  <c r="J267"/>
  <c r="J108"/>
  <c r="R301"/>
  <c r="P308"/>
  <c r="T341"/>
  <c r="T340"/>
  <c r="BK360"/>
  <c r="J360"/>
  <c r="J118"/>
  <c i="7" r="BK139"/>
  <c r="J139"/>
  <c r="J101"/>
  <c r="T148"/>
  <c r="BK207"/>
  <c r="J207"/>
  <c r="J104"/>
  <c i="5" r="BK349"/>
  <c r="J349"/>
  <c r="J115"/>
  <c i="2" r="BK421"/>
  <c r="J421"/>
  <c r="J116"/>
  <c i="3" r="BK268"/>
  <c r="J268"/>
  <c r="J112"/>
  <c i="4" r="BK205"/>
  <c r="J205"/>
  <c r="J103"/>
  <c i="6" r="BK149"/>
  <c r="J149"/>
  <c r="J102"/>
  <c r="BK247"/>
  <c r="J247"/>
  <c r="J112"/>
  <c i="3" r="BK149"/>
  <c r="J149"/>
  <c r="J102"/>
  <c i="2" r="BK251"/>
  <c r="J251"/>
  <c r="J102"/>
  <c i="5" r="BK224"/>
  <c r="J224"/>
  <c r="J102"/>
  <c i="7" r="BK205"/>
  <c r="J205"/>
  <c r="J103"/>
  <c r="E85"/>
  <c r="J95"/>
  <c r="F134"/>
  <c r="BF142"/>
  <c r="BF147"/>
  <c r="BF155"/>
  <c r="BF159"/>
  <c r="BF162"/>
  <c r="BF181"/>
  <c r="BF183"/>
  <c r="BF192"/>
  <c r="BF195"/>
  <c r="BF200"/>
  <c r="J132"/>
  <c r="BF140"/>
  <c r="BF146"/>
  <c r="BF150"/>
  <c r="BF153"/>
  <c r="BF154"/>
  <c r="BF167"/>
  <c r="BF168"/>
  <c r="BF170"/>
  <c r="BF172"/>
  <c r="BF175"/>
  <c r="BF179"/>
  <c r="BF186"/>
  <c r="BF190"/>
  <c i="6" r="BK148"/>
  <c r="J148"/>
  <c r="J101"/>
  <c i="7" r="BF143"/>
  <c r="BF145"/>
  <c r="BF157"/>
  <c r="BF165"/>
  <c r="BF174"/>
  <c r="BF189"/>
  <c r="BF191"/>
  <c r="BF204"/>
  <c i="6" r="BK170"/>
  <c r="J170"/>
  <c r="J105"/>
  <c i="7" r="J96"/>
  <c r="BF141"/>
  <c r="BF158"/>
  <c r="BF160"/>
  <c r="BF163"/>
  <c r="BF178"/>
  <c r="BF194"/>
  <c r="BF196"/>
  <c r="BF198"/>
  <c r="BF203"/>
  <c r="BF144"/>
  <c r="BF149"/>
  <c r="BF151"/>
  <c r="BF166"/>
  <c r="BF171"/>
  <c r="BF173"/>
  <c r="BF180"/>
  <c r="BF182"/>
  <c r="BF185"/>
  <c r="BF188"/>
  <c r="BF193"/>
  <c r="BF199"/>
  <c r="BF206"/>
  <c r="F135"/>
  <c r="BF152"/>
  <c r="BF156"/>
  <c r="BF161"/>
  <c r="BF164"/>
  <c r="BF169"/>
  <c r="BF176"/>
  <c r="BF177"/>
  <c r="BF184"/>
  <c r="BF197"/>
  <c r="BF202"/>
  <c r="BF187"/>
  <c r="BF201"/>
  <c i="6" r="BF150"/>
  <c r="BF162"/>
  <c r="BF184"/>
  <c r="BF194"/>
  <c r="BF201"/>
  <c r="BF223"/>
  <c r="BF245"/>
  <c i="5" r="BK340"/>
  <c r="J340"/>
  <c r="J113"/>
  <c i="6" r="J96"/>
  <c r="F143"/>
  <c r="BF160"/>
  <c r="BF169"/>
  <c r="BF183"/>
  <c r="BF186"/>
  <c r="BF189"/>
  <c r="BF196"/>
  <c r="BF198"/>
  <c r="BF204"/>
  <c r="BF212"/>
  <c r="BF213"/>
  <c r="BF214"/>
  <c r="BF237"/>
  <c r="J93"/>
  <c r="BF163"/>
  <c r="BF166"/>
  <c r="BF172"/>
  <c r="BF177"/>
  <c r="BF188"/>
  <c r="BF228"/>
  <c r="BF233"/>
  <c r="BF248"/>
  <c r="E85"/>
  <c r="J143"/>
  <c r="BF176"/>
  <c r="BF178"/>
  <c r="BF187"/>
  <c r="BF215"/>
  <c r="BF225"/>
  <c r="BF227"/>
  <c r="BF232"/>
  <c r="BF240"/>
  <c i="5" r="BK226"/>
  <c i="6" r="BF157"/>
  <c r="BF161"/>
  <c r="BF165"/>
  <c r="BF179"/>
  <c r="BF180"/>
  <c r="BF197"/>
  <c r="BF216"/>
  <c r="BF235"/>
  <c r="F96"/>
  <c r="BF218"/>
  <c r="BF224"/>
  <c r="BF230"/>
  <c r="BF243"/>
  <c r="BF152"/>
  <c r="BF168"/>
  <c r="BF175"/>
  <c r="BF202"/>
  <c r="BF211"/>
  <c r="BF217"/>
  <c r="BF222"/>
  <c r="BF155"/>
  <c r="BF193"/>
  <c r="BF203"/>
  <c r="BF229"/>
  <c i="5" r="BF153"/>
  <c r="BF210"/>
  <c r="BF222"/>
  <c r="BF294"/>
  <c r="BF331"/>
  <c i="4" r="BK138"/>
  <c r="J138"/>
  <c r="J100"/>
  <c r="J34"/>
  <c i="5" r="J94"/>
  <c r="BF168"/>
  <c r="BF171"/>
  <c r="BF196"/>
  <c r="BF201"/>
  <c r="BF211"/>
  <c r="BF244"/>
  <c r="BF257"/>
  <c r="BF266"/>
  <c r="BF305"/>
  <c r="BF318"/>
  <c r="BF326"/>
  <c r="BF342"/>
  <c r="BF350"/>
  <c r="F147"/>
  <c r="BF225"/>
  <c r="BF263"/>
  <c r="BF275"/>
  <c r="BF314"/>
  <c r="BF337"/>
  <c r="BF353"/>
  <c r="E85"/>
  <c r="BF261"/>
  <c r="BF296"/>
  <c r="BF298"/>
  <c r="J146"/>
  <c r="BF165"/>
  <c r="BF174"/>
  <c r="BF180"/>
  <c r="BF213"/>
  <c r="BF216"/>
  <c r="BF219"/>
  <c r="BF223"/>
  <c r="BF241"/>
  <c r="BF252"/>
  <c r="BF258"/>
  <c r="BF260"/>
  <c r="J91"/>
  <c r="BF187"/>
  <c r="BF190"/>
  <c r="BF212"/>
  <c r="BF214"/>
  <c r="BF215"/>
  <c r="BF231"/>
  <c r="BF232"/>
  <c r="BF250"/>
  <c r="BF268"/>
  <c r="BF271"/>
  <c r="BF280"/>
  <c r="BF282"/>
  <c r="BF289"/>
  <c r="BF292"/>
  <c r="BF302"/>
  <c r="BF329"/>
  <c r="BF352"/>
  <c r="BF204"/>
  <c r="BF221"/>
  <c r="BF233"/>
  <c r="BF239"/>
  <c r="BF247"/>
  <c r="BF264"/>
  <c r="BF273"/>
  <c r="BF309"/>
  <c r="BF357"/>
  <c r="BF160"/>
  <c r="BF177"/>
  <c r="BF184"/>
  <c r="BF218"/>
  <c r="BF228"/>
  <c r="BF238"/>
  <c r="BF259"/>
  <c r="BF265"/>
  <c r="BF284"/>
  <c r="BF300"/>
  <c r="BF307"/>
  <c r="BF334"/>
  <c r="BF346"/>
  <c r="BF359"/>
  <c i="3" r="J171"/>
  <c r="J106"/>
  <c i="4" r="J95"/>
  <c r="J135"/>
  <c r="BF152"/>
  <c r="BF159"/>
  <c r="BF161"/>
  <c r="BF163"/>
  <c r="BF178"/>
  <c r="BF184"/>
  <c r="BF192"/>
  <c r="BF194"/>
  <c r="BF195"/>
  <c r="BF197"/>
  <c r="BF201"/>
  <c r="BF204"/>
  <c r="J93"/>
  <c r="BF140"/>
  <c r="BF142"/>
  <c r="BF154"/>
  <c r="BF155"/>
  <c r="BF157"/>
  <c r="BF165"/>
  <c r="BF168"/>
  <c r="BF173"/>
  <c r="BF175"/>
  <c r="BF180"/>
  <c r="BF188"/>
  <c r="BF198"/>
  <c r="BF206"/>
  <c r="BF145"/>
  <c r="BF160"/>
  <c r="BF170"/>
  <c r="BF185"/>
  <c r="BF141"/>
  <c r="BF149"/>
  <c r="BF153"/>
  <c r="BF158"/>
  <c r="BF162"/>
  <c r="BF164"/>
  <c r="BF172"/>
  <c r="BF179"/>
  <c r="BF186"/>
  <c r="BF200"/>
  <c r="BF143"/>
  <c r="BF156"/>
  <c r="BF166"/>
  <c r="BF177"/>
  <c r="BF181"/>
  <c r="BF193"/>
  <c r="BF202"/>
  <c r="F135"/>
  <c r="BF151"/>
  <c r="BF169"/>
  <c r="BF171"/>
  <c r="BF174"/>
  <c r="BF182"/>
  <c r="BF191"/>
  <c r="BF196"/>
  <c r="E85"/>
  <c r="F134"/>
  <c r="BF144"/>
  <c r="BF146"/>
  <c r="BF150"/>
  <c r="BF167"/>
  <c r="BF176"/>
  <c r="BF187"/>
  <c r="BF190"/>
  <c r="BF199"/>
  <c r="BF203"/>
  <c r="BF147"/>
  <c r="BF183"/>
  <c r="BF189"/>
  <c i="3" r="J93"/>
  <c r="J143"/>
  <c r="BF166"/>
  <c r="BF202"/>
  <c r="BF211"/>
  <c r="J96"/>
  <c r="BF168"/>
  <c r="BF186"/>
  <c r="BF188"/>
  <c r="BF194"/>
  <c r="BF214"/>
  <c r="BF231"/>
  <c r="BF239"/>
  <c i="2" r="BK253"/>
  <c r="J253"/>
  <c r="J103"/>
  <c i="3" r="F95"/>
  <c r="E133"/>
  <c r="BF152"/>
  <c r="BF177"/>
  <c r="BF178"/>
  <c r="BF181"/>
  <c r="BF190"/>
  <c r="BF200"/>
  <c r="BF205"/>
  <c r="BF229"/>
  <c r="BF242"/>
  <c r="BF254"/>
  <c r="BF261"/>
  <c r="BF264"/>
  <c r="BF269"/>
  <c r="BF157"/>
  <c r="BF179"/>
  <c r="BF185"/>
  <c r="BF193"/>
  <c r="BF203"/>
  <c r="BF212"/>
  <c r="BF213"/>
  <c r="BF221"/>
  <c r="BF230"/>
  <c r="BF233"/>
  <c r="BF244"/>
  <c r="BF249"/>
  <c r="BF250"/>
  <c r="BF251"/>
  <c r="BF256"/>
  <c i="2" r="J153"/>
  <c r="J100"/>
  <c i="3" r="BF163"/>
  <c r="BF180"/>
  <c r="BF189"/>
  <c r="BF192"/>
  <c r="BF223"/>
  <c r="BF225"/>
  <c r="BF245"/>
  <c r="BF248"/>
  <c r="BF266"/>
  <c r="BF161"/>
  <c r="BF162"/>
  <c r="BF165"/>
  <c r="BF172"/>
  <c r="BF195"/>
  <c r="BF199"/>
  <c r="BF207"/>
  <c r="BF208"/>
  <c r="BF224"/>
  <c r="BF232"/>
  <c r="BF240"/>
  <c r="BF150"/>
  <c r="BF155"/>
  <c r="BF169"/>
  <c r="BF204"/>
  <c r="BF206"/>
  <c r="BF226"/>
  <c r="BF243"/>
  <c r="BF253"/>
  <c r="BF258"/>
  <c i="2" r="BK407"/>
  <c r="J407"/>
  <c r="J114"/>
  <c i="3" r="F96"/>
  <c r="BF160"/>
  <c r="BF182"/>
  <c r="BF187"/>
  <c r="BF222"/>
  <c r="BF241"/>
  <c r="BF246"/>
  <c i="2" r="BF218"/>
  <c r="BF243"/>
  <c r="BF250"/>
  <c r="BF296"/>
  <c r="BF424"/>
  <c r="F148"/>
  <c r="BF181"/>
  <c r="BF190"/>
  <c r="BF241"/>
  <c r="BF258"/>
  <c r="BF260"/>
  <c r="BF276"/>
  <c r="BF299"/>
  <c r="BF307"/>
  <c r="BF325"/>
  <c r="BF327"/>
  <c r="BF329"/>
  <c r="BF332"/>
  <c r="BF334"/>
  <c r="BF344"/>
  <c r="BF378"/>
  <c r="BF382"/>
  <c r="BF237"/>
  <c r="BF249"/>
  <c r="BF259"/>
  <c r="BF268"/>
  <c r="BF290"/>
  <c r="BF304"/>
  <c r="BF318"/>
  <c r="BF336"/>
  <c r="BF342"/>
  <c r="BF352"/>
  <c r="BF368"/>
  <c r="BF401"/>
  <c r="BF415"/>
  <c r="BF422"/>
  <c r="BF425"/>
  <c r="BF429"/>
  <c r="BF431"/>
  <c r="BF211"/>
  <c r="BF240"/>
  <c r="BF282"/>
  <c r="BF324"/>
  <c r="BF357"/>
  <c r="BF359"/>
  <c r="BF370"/>
  <c r="J145"/>
  <c r="BF154"/>
  <c r="BF246"/>
  <c r="BF272"/>
  <c r="BF310"/>
  <c r="BF312"/>
  <c r="BF320"/>
  <c r="BF322"/>
  <c r="BF355"/>
  <c r="BF361"/>
  <c r="E85"/>
  <c r="J94"/>
  <c r="BF160"/>
  <c r="BF167"/>
  <c r="BF203"/>
  <c r="BF245"/>
  <c r="BF252"/>
  <c r="BF255"/>
  <c r="BF269"/>
  <c r="BF279"/>
  <c r="BF319"/>
  <c r="BF365"/>
  <c r="BF393"/>
  <c r="BF396"/>
  <c r="BF398"/>
  <c r="BF404"/>
  <c r="BF409"/>
  <c r="J93"/>
  <c r="BF170"/>
  <c r="BF176"/>
  <c r="BF183"/>
  <c r="BF193"/>
  <c r="BF199"/>
  <c r="BF221"/>
  <c r="BF229"/>
  <c r="BF239"/>
  <c r="BF248"/>
  <c r="BF271"/>
  <c r="BF287"/>
  <c r="BF292"/>
  <c r="BF321"/>
  <c r="BF326"/>
  <c r="BF372"/>
  <c r="BF173"/>
  <c r="BF179"/>
  <c r="BF186"/>
  <c r="BF224"/>
  <c r="BF238"/>
  <c r="BF242"/>
  <c r="BF285"/>
  <c r="BF346"/>
  <c r="BF363"/>
  <c i="1" r="AS95"/>
  <c r="AS94"/>
  <c i="3" r="F43"/>
  <c i="1" r="BD98"/>
  <c i="3" r="F39"/>
  <c i="1" r="AZ98"/>
  <c i="4" r="J113"/>
  <c r="J107"/>
  <c r="J35"/>
  <c r="J36"/>
  <c i="1" r="AG99"/>
  <c i="4" r="F42"/>
  <c i="1" r="BC99"/>
  <c i="4" r="F43"/>
  <c i="1" r="BD99"/>
  <c i="6" r="F43"/>
  <c i="1" r="BD102"/>
  <c i="6" r="F41"/>
  <c i="1" r="BB102"/>
  <c i="3" r="J39"/>
  <c i="1" r="AV98"/>
  <c i="3" r="F41"/>
  <c i="1" r="BB98"/>
  <c i="5" r="F37"/>
  <c i="1" r="AZ101"/>
  <c i="3" r="F42"/>
  <c i="1" r="BC98"/>
  <c i="4" r="F39"/>
  <c i="1" r="AZ99"/>
  <c i="4" r="J39"/>
  <c i="1" r="AV99"/>
  <c i="7" r="F39"/>
  <c i="1" r="AZ103"/>
  <c i="7" r="F41"/>
  <c i="1" r="BB103"/>
  <c i="2" r="F39"/>
  <c i="1" r="BB97"/>
  <c i="4" r="F41"/>
  <c i="1" r="BB99"/>
  <c i="7" r="F42"/>
  <c i="1" r="BC103"/>
  <c i="7" r="J39"/>
  <c i="1" r="AV103"/>
  <c i="2" r="F41"/>
  <c i="1" r="BD97"/>
  <c i="5" r="F39"/>
  <c i="1" r="BB101"/>
  <c i="7" r="F43"/>
  <c i="1" r="BD103"/>
  <c i="2" r="F40"/>
  <c i="1" r="BC97"/>
  <c i="5" r="F41"/>
  <c i="1" r="BD101"/>
  <c i="6" r="F42"/>
  <c i="1" r="BC102"/>
  <c i="2" r="F37"/>
  <c i="1" r="AZ97"/>
  <c i="5" r="J37"/>
  <c i="1" r="AV101"/>
  <c i="6" r="J39"/>
  <c i="1" r="AV102"/>
  <c i="2" r="J37"/>
  <c i="1" r="AV97"/>
  <c i="5" r="F40"/>
  <c i="1" r="BC101"/>
  <c i="6" r="F39"/>
  <c i="1" r="AZ102"/>
  <c i="2" l="1" r="BK152"/>
  <c r="J152"/>
  <c r="J99"/>
  <c i="4" r="P138"/>
  <c i="1" r="AU99"/>
  <c i="7" r="T138"/>
  <c i="6" r="P170"/>
  <c r="P147"/>
  <c i="1" r="AU102"/>
  <c i="3" r="R170"/>
  <c r="R147"/>
  <c i="5" r="R226"/>
  <c i="2" r="R253"/>
  <c r="R151"/>
  <c i="5" r="T226"/>
  <c r="T150"/>
  <c i="6" r="R170"/>
  <c r="R147"/>
  <c i="7" r="P138"/>
  <c i="1" r="AU103"/>
  <c i="7" r="R138"/>
  <c i="3" r="BK170"/>
  <c r="J170"/>
  <c r="J105"/>
  <c r="P170"/>
  <c r="P147"/>
  <c i="1" r="AU98"/>
  <c i="3" r="T170"/>
  <c r="T147"/>
  <c i="4" r="R138"/>
  <c i="2" r="T253"/>
  <c i="6" r="T147"/>
  <c i="2" r="P253"/>
  <c r="P151"/>
  <c i="1" r="AU97"/>
  <c i="2" r="T152"/>
  <c r="T151"/>
  <c i="5" r="R151"/>
  <c r="R150"/>
  <c r="P151"/>
  <c r="P150"/>
  <c i="1" r="AU101"/>
  <c i="3" r="BK148"/>
  <c r="J148"/>
  <c r="J101"/>
  <c i="5" r="BK151"/>
  <c r="J151"/>
  <c r="J99"/>
  <c i="7" r="BK138"/>
  <c r="J138"/>
  <c r="J100"/>
  <c r="J34"/>
  <c i="6" r="BK147"/>
  <c r="J147"/>
  <c r="J100"/>
  <c r="J34"/>
  <c i="5" r="J226"/>
  <c r="J103"/>
  <c i="4" r="BF113"/>
  <c i="2" r="BK151"/>
  <c r="J151"/>
  <c r="J98"/>
  <c r="J32"/>
  <c i="1" r="BB96"/>
  <c r="AX96"/>
  <c i="4" r="J115"/>
  <c i="6" r="J122"/>
  <c r="J116"/>
  <c r="J35"/>
  <c i="1" r="AZ100"/>
  <c r="AV100"/>
  <c i="4" r="F40"/>
  <c i="1" r="BA99"/>
  <c i="7" r="J113"/>
  <c r="BF113"/>
  <c r="F40"/>
  <c i="1" r="BA103"/>
  <c r="BC96"/>
  <c r="AY96"/>
  <c r="AZ96"/>
  <c r="AV96"/>
  <c i="4" r="J40"/>
  <c i="1" r="AW99"/>
  <c r="AT99"/>
  <c r="BB100"/>
  <c r="AX100"/>
  <c r="BD100"/>
  <c r="BD96"/>
  <c r="BC100"/>
  <c r="AY100"/>
  <c i="2" r="J128"/>
  <c r="J122"/>
  <c r="J33"/>
  <c i="3" l="1" r="BK147"/>
  <c r="J147"/>
  <c r="J100"/>
  <c r="J34"/>
  <c i="5" r="BK150"/>
  <c r="J150"/>
  <c r="J98"/>
  <c r="J32"/>
  <c i="6" r="BF122"/>
  <c i="4" r="J45"/>
  <c i="2" r="BF128"/>
  <c i="1" r="AN99"/>
  <c r="AU100"/>
  <c i="3" r="J122"/>
  <c r="J116"/>
  <c r="J124"/>
  <c i="6" r="J40"/>
  <c i="1" r="AW102"/>
  <c r="AT102"/>
  <c r="AU96"/>
  <c r="AU95"/>
  <c r="AU94"/>
  <c i="7" r="J107"/>
  <c r="J115"/>
  <c i="1" r="BB95"/>
  <c r="BB94"/>
  <c r="W34"/>
  <c i="7" r="J40"/>
  <c i="1" r="AW103"/>
  <c r="AT103"/>
  <c i="2" r="J34"/>
  <c i="1" r="AG97"/>
  <c r="BD95"/>
  <c r="BD94"/>
  <c r="W36"/>
  <c i="5" r="J127"/>
  <c r="BF127"/>
  <c r="F38"/>
  <c i="1" r="BA101"/>
  <c i="2" r="J130"/>
  <c i="6" r="J124"/>
  <c i="1" r="BC95"/>
  <c r="BC94"/>
  <c r="W35"/>
  <c i="2" r="J38"/>
  <c i="1" r="AW97"/>
  <c r="AT97"/>
  <c i="6" r="J36"/>
  <c i="1" r="AG102"/>
  <c r="AN102"/>
  <c r="AZ95"/>
  <c r="AV95"/>
  <c i="3" l="1" r="J35"/>
  <c r="BF122"/>
  <c i="7" r="J35"/>
  <c i="6" r="J45"/>
  <c i="1" r="AN97"/>
  <c i="2" r="J43"/>
  <c i="5" r="J121"/>
  <c r="J129"/>
  <c r="J38"/>
  <c i="1" r="AW101"/>
  <c r="AT101"/>
  <c i="3" r="J36"/>
  <c i="1" r="AG98"/>
  <c i="7" r="J36"/>
  <c i="1" r="AG103"/>
  <c r="AN103"/>
  <c i="6" r="F40"/>
  <c i="1" r="BA102"/>
  <c r="BA100"/>
  <c r="AW100"/>
  <c r="AT100"/>
  <c i="3" r="J40"/>
  <c i="1" r="AW98"/>
  <c r="AT98"/>
  <c r="AX94"/>
  <c r="AY94"/>
  <c r="AZ94"/>
  <c r="AY95"/>
  <c i="2" r="F38"/>
  <c i="1" r="BA97"/>
  <c r="AX95"/>
  <c i="7" l="1" r="J45"/>
  <c i="5" r="J33"/>
  <c i="3" r="J45"/>
  <c i="1" r="AN98"/>
  <c i="5" r="J34"/>
  <c i="1" r="AG101"/>
  <c r="AN101"/>
  <c r="AG96"/>
  <c r="AV94"/>
  <c i="3" r="F40"/>
  <c i="1" r="BA98"/>
  <c r="BA96"/>
  <c r="AW96"/>
  <c r="AT96"/>
  <c r="AN96"/>
  <c i="5" l="1" r="J43"/>
  <c i="1" r="BA95"/>
  <c r="BA94"/>
  <c r="AW94"/>
  <c r="AK33"/>
  <c r="AG100"/>
  <c r="AN100"/>
  <c l="1" r="AT94"/>
  <c r="AG95"/>
  <c r="AG94"/>
  <c r="AG107"/>
  <c r="CD107"/>
  <c r="AW95"/>
  <c r="AT95"/>
  <c r="AN95"/>
  <c r="W33"/>
  <c l="1" r="AN94"/>
  <c r="AG108"/>
  <c r="AV108"/>
  <c r="BY108"/>
  <c r="AG109"/>
  <c r="AV109"/>
  <c r="BY109"/>
  <c r="AK26"/>
  <c r="AV107"/>
  <c r="BY107"/>
  <c r="AG106"/>
  <c r="AV106"/>
  <c r="BY106"/>
  <c l="1" r="CD106"/>
  <c r="CD109"/>
  <c r="CD108"/>
  <c r="AK32"/>
  <c r="AN108"/>
  <c r="AN107"/>
  <c r="AN109"/>
  <c r="AN106"/>
  <c r="AG105"/>
  <c r="AK27"/>
  <c r="AK29"/>
  <c l="1" r="AK38"/>
  <c r="AN105"/>
  <c r="AG111"/>
  <c r="W32"/>
  <c l="1" r="AN111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<sst xmlns="http://schemas.openxmlformats.org/spreadsheetml/2006/main">
  <si>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</si>
  <si>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</si>
  <si>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</si>
  <si>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</si>
  <si>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</si>
  <si>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{e274d493-beac-47e2-b03f-39f820106aca}</t>
  </si>
  <si>
    <t>0,01</t>
  </si>
  <si>
    <t>23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</si>
  <si>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</si>
  <si>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</si>
  <si>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</si>
  <si>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</si>
  <si>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</si>
  <si>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0425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</si>
  <si>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</si>
  <si>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</si>
  <si>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Depo Jurajov Dvor</t>
  </si>
  <si>
    <t>JKSO:</t>
  </si>
  <si>
    <t>KS:</t>
  </si>
  <si>
    <t>Miesto:</t>
  </si>
  <si>
    <t>Bratislava</t>
  </si>
  <si>
    <t>Dátum:</t>
  </si>
  <si>
    <t>13. 2. 2025</t>
  </si>
  <si>
    <t>Objednávateľ:</t>
  </si>
  <si>
    <t>IČO:</t>
  </si>
  <si>
    <t>00492736</t>
  </si>
  <si>
    <t>Dopravný podnik Bratislava, akciová spoločnosť</t>
  </si>
  <si>
    <t>IČ DPH:</t>
  </si>
  <si>
    <t>SK2020298786</t>
  </si>
  <si>
    <t>Zhotoviteľ:</t>
  </si>
  <si>
    <t>Vyplň údaj</t>
  </si>
  <si>
    <t>Projektant:</t>
  </si>
  <si>
    <t xml:space="preserve"> 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</si>
  <si>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</si>
  <si>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</si>
  <si>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</si>
  <si>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</si>
  <si>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</si>
  <si>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</si>
  <si>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</si>
  <si>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</si>
  <si>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</si>
  <si>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</si>
  <si>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</si>
  <si>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</si>
  <si>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</si>
  <si>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</si>
  <si>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</si>
  <si>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</si>
  <si>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</si>
  <si>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</si>
  <si>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</si>
  <si>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</si>
  <si>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</si>
  <si>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</si>
  <si>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</si>
  <si>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</si>
  <si>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</si>
  <si>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</si>
  <si>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</si>
  <si>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</si>
  <si>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</si>
  <si>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</si>
  <si>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</si>
  <si>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</si>
  <si>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</si>
  <si>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</si>
  <si>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</si>
  <si>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</si>
  <si>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</si>
  <si>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</si>
  <si>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</si>
  <si>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</si>
  <si>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</si>
  <si>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</si>
  <si>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</si>
  <si>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</si>
  <si>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</si>
  <si>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</si>
  <si>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</si>
  <si>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</si>
  <si>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</si>
  <si>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03_LUT</t>
  </si>
  <si>
    <t xml:space="preserve">Výpravňa a sociálne zariadenie - poschodie </t>
  </si>
  <si>
    <t>STA</t>
  </si>
  <si>
    <t>1</t>
  </si>
  <si>
    <t>{b4ca921d-cf90-4cdc-8c2a-c867f5901276}</t>
  </si>
  <si>
    <t>01_MUŽI</t>
  </si>
  <si>
    <t>Rekonštrukcia šatne, spŕch a wc MUŽI</t>
  </si>
  <si>
    <t>Časť</t>
  </si>
  <si>
    <t>2</t>
  </si>
  <si>
    <t>{1bb40c18-3dd8-4dc5-bc75-c695b71856fb}</t>
  </si>
  <si>
    <t>/</t>
  </si>
  <si>
    <t>3</t>
  </si>
  <si>
    <t>###NOINSERT###</t>
  </si>
  <si>
    <t>01</t>
  </si>
  <si>
    <t>Zdravotechnika</t>
  </si>
  <si>
    <t>{33d1eec8-2a29-4acf-a591-765e33d96b00}</t>
  </si>
  <si>
    <t>02</t>
  </si>
  <si>
    <t>Elektroinštalácia</t>
  </si>
  <si>
    <t>{8025a590-7674-434f-93fa-81cfb1913a10}</t>
  </si>
  <si>
    <t>02_ŽENY</t>
  </si>
  <si>
    <t>Rekonštrukcia šatne a wc ŽENY</t>
  </si>
  <si>
    <t>{ebd52d57-8c62-46cf-8d27-d2f42f7c1a70}</t>
  </si>
  <si>
    <t>{ec1cc6fd-d15c-4bb1-a66f-4883d6e36283}</t>
  </si>
  <si>
    <t>{4463554a-d5ce-44e2-ac27-2e1af26654c2}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</si>
  <si>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</si>
  <si>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</si>
  <si>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</si>
  <si>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</si>
  <si>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</si>
  <si>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</si>
  <si>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</si>
  <si>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</si>
  <si>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</si>
  <si>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plocha_pvc</t>
  </si>
  <si>
    <t>39,02</t>
  </si>
  <si>
    <t>PVC_PODLAHA</t>
  </si>
  <si>
    <t>+5% KOMPLET šATNE</t>
  </si>
  <si>
    <t>M2</t>
  </si>
  <si>
    <t>40,971</t>
  </si>
  <si>
    <t>KRYCÍ LIST ROZPOČTU</t>
  </si>
  <si>
    <t>dlazba</t>
  </si>
  <si>
    <t>37,995</t>
  </si>
  <si>
    <t>plocha_dlazba</t>
  </si>
  <si>
    <t>+5%</t>
  </si>
  <si>
    <t>39,895</t>
  </si>
  <si>
    <t>obklad</t>
  </si>
  <si>
    <t>118,6</t>
  </si>
  <si>
    <t>priecky</t>
  </si>
  <si>
    <t>21,9</t>
  </si>
  <si>
    <t>Objekt:</t>
  </si>
  <si>
    <t>plocha_steny_malba</t>
  </si>
  <si>
    <t>satne chodba</t>
  </si>
  <si>
    <t>122,056</t>
  </si>
  <si>
    <t xml:space="preserve">03_LUT - Výpravňa a sociálne zariadenie - poschodie </t>
  </si>
  <si>
    <t>pvc_sokel</t>
  </si>
  <si>
    <t>35,44</t>
  </si>
  <si>
    <t>Časť:</t>
  </si>
  <si>
    <t>dl_pvc_sokel</t>
  </si>
  <si>
    <t>37,212</t>
  </si>
  <si>
    <t>01_MUŽI - Rekonštrukcia šatne, spŕch a wc MUŽI</t>
  </si>
  <si>
    <t>novy_obklad</t>
  </si>
  <si>
    <t>86,4</t>
  </si>
  <si>
    <t>DL_ZARUBNE</t>
  </si>
  <si>
    <t>35,7</t>
  </si>
  <si>
    <t>dobet_vpuste</t>
  </si>
  <si>
    <t>2,097</t>
  </si>
  <si>
    <t>marmolit</t>
  </si>
  <si>
    <t>49,66</t>
  </si>
  <si>
    <t>malba</t>
  </si>
  <si>
    <t>210,291</t>
  </si>
  <si>
    <t>plocha_malby_nova</t>
  </si>
  <si>
    <t>220,806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</si>
  <si>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</si>
  <si>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</si>
  <si>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</si>
  <si>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</si>
  <si>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</si>
  <si>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</si>
  <si>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</si>
  <si>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</si>
  <si>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</si>
  <si>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</si>
  <si>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</si>
  <si>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</si>
  <si>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721 - Zdravotechnika - vnútorná kanalizácia</t>
  </si>
  <si>
    <t xml:space="preserve">    725 - Zdravotechnika - zariaďovacie predmety</t>
  </si>
  <si>
    <t xml:space="preserve">    766 - Konštrukcie stolárske</t>
  </si>
  <si>
    <t xml:space="preserve">    769 - Montáže vzduchotechnických zariadení</t>
  </si>
  <si>
    <t xml:space="preserve">    771 - Podlahy z dlaždíc</t>
  </si>
  <si>
    <t xml:space="preserve">    776 - Podlahy povlakové</t>
  </si>
  <si>
    <t xml:space="preserve">    781 - Obklady</t>
  </si>
  <si>
    <t xml:space="preserve">    783 - Nátery</t>
  </si>
  <si>
    <t xml:space="preserve">    784 - Maľby</t>
  </si>
  <si>
    <t>M - Práce a dodávky M</t>
  </si>
  <si>
    <t xml:space="preserve">    21-M - Elektromontáže</t>
  </si>
  <si>
    <t>HZS - Hodinové zúčtovacie sadzby</t>
  </si>
  <si>
    <t>VRN - Investičné náklady neobsiahnuté v cenách</t>
  </si>
  <si>
    <t>POZ - POZNÁMKY</t>
  </si>
  <si>
    <t xml:space="preserve"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</si>
  <si>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</si>
  <si>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</si>
  <si>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</si>
  <si>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</si>
  <si>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</si>
  <si>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</si>
  <si>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</si>
  <si>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</si>
  <si>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</si>
  <si>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</si>
  <si>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</si>
  <si>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</si>
  <si>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</si>
  <si>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</si>
  <si>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</si>
  <si>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</si>
  <si>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</si>
  <si>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</si>
  <si>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</si>
  <si>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</si>
  <si>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</si>
  <si>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</si>
  <si>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</si>
  <si>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</si>
  <si>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</si>
  <si>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</si>
  <si>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K</t>
  </si>
  <si>
    <t>610991111.S</t>
  </si>
  <si>
    <t>Zakrývanie výplní vnútorných okenných otvorov, predmetov a konštrukcií</t>
  </si>
  <si>
    <t>m2</t>
  </si>
  <si>
    <t>4</t>
  </si>
  <si>
    <t>1324774519</t>
  </si>
  <si>
    <t>VV</t>
  </si>
  <si>
    <t>0,9*2,05*4</t>
  </si>
  <si>
    <t>0,7*2,05*5</t>
  </si>
  <si>
    <t>2,4*1,5*4</t>
  </si>
  <si>
    <t>"sklobeton" 1,6*0,7*7</t>
  </si>
  <si>
    <t>Súčet</t>
  </si>
  <si>
    <t>612461281.S</t>
  </si>
  <si>
    <t>Vnútorná omietka stien pastovitá dekoratívna mozaiková</t>
  </si>
  <si>
    <t>2125952469</t>
  </si>
  <si>
    <t>"206_satna" (5,7+3,5)*2*1,25-0,9*1,2-0,7*1,2</t>
  </si>
  <si>
    <t>"208_satna" (5,7+3,5)*2*1,25-0,9*1,2-0,7*1,2</t>
  </si>
  <si>
    <t>"202_na chodbe v ploche kde sa nachadzaju sprchy" 6*1,25</t>
  </si>
  <si>
    <t>Medzisúčet</t>
  </si>
  <si>
    <t>"rezerva 5%" marmolit*0,05</t>
  </si>
  <si>
    <t>612465121.S</t>
  </si>
  <si>
    <t>Vnútorný sanačný systém stien s obsahom cementu, podkladová / vyrovnávacia omietka, hr. 10 mm</t>
  </si>
  <si>
    <t>-539000095</t>
  </si>
  <si>
    <t>612481119.S</t>
  </si>
  <si>
    <t>Potiahnutie vnútorných stien sklotextilnou mriežkou s celoplošným prilepením</t>
  </si>
  <si>
    <t>1292041001</t>
  </si>
  <si>
    <t>plocha_steny_malba+novy_obklad</t>
  </si>
  <si>
    <t>5</t>
  </si>
  <si>
    <t>622475011.S</t>
  </si>
  <si>
    <t>Náter stien proti pôsobeniu rias a mikroorganizmov, nanášaný ručne, odstraňovací a čistiaci, jednonásobný</t>
  </si>
  <si>
    <t>-1278759813</t>
  </si>
  <si>
    <t>"202_na chodbe v ploche kde sa nachadzaju sprchy" 6*3</t>
  </si>
  <si>
    <t>631316023.S</t>
  </si>
  <si>
    <t xml:space="preserve">Mazanina z betónu s polypropylénovými vláknami  (m3) tr.C25/30 hr. nad 80 do 120 mm</t>
  </si>
  <si>
    <t>m3</t>
  </si>
  <si>
    <t>-652993523</t>
  </si>
  <si>
    <t>7</t>
  </si>
  <si>
    <t>632451913.S</t>
  </si>
  <si>
    <t>Príplatok k cementovým poterom za prehladenie povrchu oceľovým hladítkom</t>
  </si>
  <si>
    <t>-524110225</t>
  </si>
  <si>
    <t>8</t>
  </si>
  <si>
    <t>632452214.S</t>
  </si>
  <si>
    <t>Cementový poter, pevnosti v tlaku 20 MPa, hr. 25 mm</t>
  </si>
  <si>
    <t>-1439650034</t>
  </si>
  <si>
    <t>9</t>
  </si>
  <si>
    <t>632452613.S</t>
  </si>
  <si>
    <t>Cementová samonivelizačná stierka, pevnosti v tlaku 20 MPa, hr. 5 mm</t>
  </si>
  <si>
    <t>16</t>
  </si>
  <si>
    <t>-877982742</t>
  </si>
  <si>
    <t>plocha_dlazba+PVC_PODLAHA</t>
  </si>
  <si>
    <t>10</t>
  </si>
  <si>
    <t>632481151.S</t>
  </si>
  <si>
    <t>Sklolaminátová mriežka vložená do poteru alebo mazaniny</t>
  </si>
  <si>
    <t>-1016454187</t>
  </si>
  <si>
    <t>Ostatné konštrukcie a práce-búranie</t>
  </si>
  <si>
    <t>11</t>
  </si>
  <si>
    <t>952901111.S</t>
  </si>
  <si>
    <t>Vyčistenie budov pri výške podlaží do 4 m</t>
  </si>
  <si>
    <t>-595452531</t>
  </si>
  <si>
    <t>(plocha_dlazba+PVC_PODLAHA)*1,15</t>
  </si>
  <si>
    <t>12</t>
  </si>
  <si>
    <t>962031133.S</t>
  </si>
  <si>
    <t xml:space="preserve">Búranie priečok alebo vybúranie otvorov plochy nad 4 m2 z tehál pálených plných alebo dutých maloformátových na maltu vápennú alebo vápennocementovú hr. od 100 do 150 mm,  -0,261t</t>
  </si>
  <si>
    <t>1593337292</t>
  </si>
  <si>
    <t>"207_SPRCHY - MUZI" (1*6)*2</t>
  </si>
  <si>
    <t>"210_WC - MUZI" (1,35*3+3)*2-0,7*2*3</t>
  </si>
  <si>
    <t>"rezerva 5%" priecky*0,05</t>
  </si>
  <si>
    <t>13</t>
  </si>
  <si>
    <t>965042121.S</t>
  </si>
  <si>
    <t>Búranie podkladov pod dlažby, liatych dlažieb a mazanín,betón alebo liaty asfalt hr.do 100 mm, plochy do 1 m2 -2,20000t</t>
  </si>
  <si>
    <t>-1033098568</t>
  </si>
  <si>
    <t>"vybuanie podlahovej vpuste" 2,25*0,1*4</t>
  </si>
  <si>
    <t>plocha_dlazba*0,03</t>
  </si>
  <si>
    <t>14</t>
  </si>
  <si>
    <t>965081712.S</t>
  </si>
  <si>
    <t xml:space="preserve">Búranie dlažieb, bez podklad. lôžka z xylolit., alebo keramických dlaždíc hr. do 10 mm,  -0,02000t</t>
  </si>
  <si>
    <t>-1726543671</t>
  </si>
  <si>
    <t>"209_PREDSIEN WC - MUZI" 1,7*2,15</t>
  </si>
  <si>
    <t>"207_SPRCHY - MUZI" 19,3</t>
  </si>
  <si>
    <t>"210_WC - MUZI" 12,9</t>
  </si>
  <si>
    <t>"211_UPRATOVANIE" 2,14</t>
  </si>
  <si>
    <t>"rezerva 5%" dlazba*0,05</t>
  </si>
  <si>
    <t>15</t>
  </si>
  <si>
    <t>968061125.S</t>
  </si>
  <si>
    <t>Vyvesenie dreveného dverného krídla do suti plochy do 2 m2, -0,02400t</t>
  </si>
  <si>
    <t>ks</t>
  </si>
  <si>
    <t>1980569770</t>
  </si>
  <si>
    <t>"206_satna" 2</t>
  </si>
  <si>
    <t>"208_satna" 2</t>
  </si>
  <si>
    <t>"209_predsien" 2</t>
  </si>
  <si>
    <t>"210_WC - MUZI" 3</t>
  </si>
  <si>
    <t>"211_upratovanie" 1</t>
  </si>
  <si>
    <t>968072455.S</t>
  </si>
  <si>
    <t xml:space="preserve">Vybúranie kovových dverových zárubní plochy do 2 m2,  -0,07600t</t>
  </si>
  <si>
    <t>-1443296534</t>
  </si>
  <si>
    <t>"210_WC - MUZI" 0,7*2,02*3</t>
  </si>
  <si>
    <t>17</t>
  </si>
  <si>
    <t>972056005.S</t>
  </si>
  <si>
    <t>Jadrové vrty diamantovými korunkami do D 60 mm do stropov - železobetónových -0,00007t</t>
  </si>
  <si>
    <t>cm</t>
  </si>
  <si>
    <t>924043144</t>
  </si>
  <si>
    <t>15*8</t>
  </si>
  <si>
    <t>18</t>
  </si>
  <si>
    <t>978013121.S</t>
  </si>
  <si>
    <t xml:space="preserve">Otlčenie omietok stien vnútorných vápenných alebo vápennocementových v rozsahu do 10 %,  -0,00400t</t>
  </si>
  <si>
    <t>562739314</t>
  </si>
  <si>
    <t>"202_na chodbe v ploche kde sa nachadzaju sprchy" 6*3*1,1</t>
  </si>
  <si>
    <t>"206_satna" (5,7+3,5)*2*3*1,05-0,9*2,02-0,7*2,02-2,4*1,5</t>
  </si>
  <si>
    <t>"208_satna" (5,7+3,5)*2*3*1,05-0,9*2,02-0,7*2,02-2,4*1,5</t>
  </si>
  <si>
    <t>19</t>
  </si>
  <si>
    <t>978059511.S</t>
  </si>
  <si>
    <t xml:space="preserve">Odsekanie a odobratie obkladov stien z obkladačiek vnútorných vrátane podkladovej omietky do 2 m2,  -0,06800t</t>
  </si>
  <si>
    <t>-1322723908</t>
  </si>
  <si>
    <t>"209_PREDSIEN WC - MUZI" (1,7+2,15)*2*2-0,7*2</t>
  </si>
  <si>
    <t>"207_SPRCHY - MUZI" (5,8+3,5+1*4)*2*2-0,7*2*2</t>
  </si>
  <si>
    <t>"210_WC - MUZI" (3,95+3,2+1,35*3)*2*2-0,7*2</t>
  </si>
  <si>
    <t>"211_UPRATOVANIE" (1,35+1,7)*2*2-0,7*2</t>
  </si>
  <si>
    <t>"rezerva 5%" obklad*0,05</t>
  </si>
  <si>
    <t>PLOCHA_OBKLAD</t>
  </si>
  <si>
    <t>20</t>
  </si>
  <si>
    <t>979011131.S</t>
  </si>
  <si>
    <t>Zvislá doprava sutiny po schodoch ručne do 3,5 m</t>
  </si>
  <si>
    <t>t</t>
  </si>
  <si>
    <t>-1571014378</t>
  </si>
  <si>
    <t>21</t>
  </si>
  <si>
    <t>979011141.S</t>
  </si>
  <si>
    <t>Zvislá doprava sutiny po schodoch ručne, príplatok za každých ďalších 3,5 m</t>
  </si>
  <si>
    <t>1499173111</t>
  </si>
  <si>
    <t>22</t>
  </si>
  <si>
    <t>979011201.S</t>
  </si>
  <si>
    <t>Plastový sklz na stavebnú sutinu výšky do 10 m</t>
  </si>
  <si>
    <t>659433412</t>
  </si>
  <si>
    <t>979011202.S1</t>
  </si>
  <si>
    <t>Príplatok za najom k cene za každý týžden použivania sklzu</t>
  </si>
  <si>
    <t>m</t>
  </si>
  <si>
    <t>-209152987</t>
  </si>
  <si>
    <t>24</t>
  </si>
  <si>
    <t>979011231.S</t>
  </si>
  <si>
    <t>Demontáž sklzu na stavebnú sutinu výšky do 10 m</t>
  </si>
  <si>
    <t>400742233</t>
  </si>
  <si>
    <t>25</t>
  </si>
  <si>
    <t>979081111.S</t>
  </si>
  <si>
    <t>Odvoz sutiny a vybúraných hmôt na skládku do 1 km</t>
  </si>
  <si>
    <t>-1271203894</t>
  </si>
  <si>
    <t>26</t>
  </si>
  <si>
    <t>979081121.S</t>
  </si>
  <si>
    <t>Odvoz sutiny a vybúraných hmôt na skládku za každý ďalší 1 km</t>
  </si>
  <si>
    <t>-401547761</t>
  </si>
  <si>
    <t>21,697*19 'Prepočítané koeficientom množstva</t>
  </si>
  <si>
    <t>27</t>
  </si>
  <si>
    <t>979082111.S</t>
  </si>
  <si>
    <t>Vnútrostavenisková doprava sutiny a vybúraných hmôt do 10 m</t>
  </si>
  <si>
    <t>-445285836</t>
  </si>
  <si>
    <t>28</t>
  </si>
  <si>
    <t>979082121.S</t>
  </si>
  <si>
    <t>Vnútrostavenisková doprava sutiny a vybúraných hmôt za každých ďalších 5 m</t>
  </si>
  <si>
    <t>434875308</t>
  </si>
  <si>
    <t>21,697*4 'Prepočítané koeficientom množstva</t>
  </si>
  <si>
    <t>29</t>
  </si>
  <si>
    <t>979087112.S</t>
  </si>
  <si>
    <t>Nakladanie na dopravný prostriedok pre vodorovnú dopravu sutiny</t>
  </si>
  <si>
    <t>1205365475</t>
  </si>
  <si>
    <t>30</t>
  </si>
  <si>
    <t>979089612.S</t>
  </si>
  <si>
    <t>Poplatok za skládku - iné odpady zo stavieb a demolácií (17 09), ostatné</t>
  </si>
  <si>
    <t>105616425</t>
  </si>
  <si>
    <t>31</t>
  </si>
  <si>
    <t>979093111.S</t>
  </si>
  <si>
    <t>Uloženie sutiny na skládku s hrubým urovnaním bez zhutnenia</t>
  </si>
  <si>
    <t>-1921190340</t>
  </si>
  <si>
    <t>99</t>
  </si>
  <si>
    <t>Presun hmôt HSV</t>
  </si>
  <si>
    <t>32</t>
  </si>
  <si>
    <t>999281111.S</t>
  </si>
  <si>
    <t>Presun hmôt pre opravy a údržbu objektov vrátane vonkajších plášťov výšky do 25 m</t>
  </si>
  <si>
    <t>-251049281</t>
  </si>
  <si>
    <t>PSV</t>
  </si>
  <si>
    <t>Práce a dodávky PSV</t>
  </si>
  <si>
    <t>711</t>
  </si>
  <si>
    <t>Izolácie proti vode a vlhkosti</t>
  </si>
  <si>
    <t>33</t>
  </si>
  <si>
    <t>711210100.S</t>
  </si>
  <si>
    <t>Zhotovenie dvojnásobnej izol. stierky pod keramické obklady v interiéri na ploche vodorovnej</t>
  </si>
  <si>
    <t>-771600258</t>
  </si>
  <si>
    <t>34</t>
  </si>
  <si>
    <t>M</t>
  </si>
  <si>
    <t>245610000400.S</t>
  </si>
  <si>
    <t>Stierka hydroizolačná na báze syntetickej živice, (tekutá hydroizolačná fólia)</t>
  </si>
  <si>
    <t>kg</t>
  </si>
  <si>
    <t>-633540721</t>
  </si>
  <si>
    <t>35</t>
  </si>
  <si>
    <t>247710007700.S</t>
  </si>
  <si>
    <t>Pás tesniaci š. 120 mm, na utesnenie rohových a spojovacích škár pri aplikácii hydroizolácií</t>
  </si>
  <si>
    <t>-993014879</t>
  </si>
  <si>
    <t>36</t>
  </si>
  <si>
    <t>711210110.S</t>
  </si>
  <si>
    <t>Zhotovenie dvojnásobnej izol. stierky pod keramické obklady v interiéri na ploche zvislej</t>
  </si>
  <si>
    <t>-810047096</t>
  </si>
  <si>
    <t>"207_SPRCHY - MUZI" (5,8+3,5)*2*2-0,7*2*2</t>
  </si>
  <si>
    <t>"210_WC - MUZI" (3,95+3,2)*2*2-0,7*2</t>
  </si>
  <si>
    <t>"rezerva 5%" novy_obklad*0,05</t>
  </si>
  <si>
    <t>PLOCHA_NOVY_OBKLAD</t>
  </si>
  <si>
    <t>37</t>
  </si>
  <si>
    <t>169676875</t>
  </si>
  <si>
    <t>38</t>
  </si>
  <si>
    <t>998711201.S</t>
  </si>
  <si>
    <t>Presun hmôt pre izoláciu proti vode v objektoch výšky do 6 m</t>
  </si>
  <si>
    <t>%</t>
  </si>
  <si>
    <t>2034343068</t>
  </si>
  <si>
    <t>721</t>
  </si>
  <si>
    <t>Zdravotechnika - vnútorná kanalizácia</t>
  </si>
  <si>
    <t>39</t>
  </si>
  <si>
    <t>721210814.S</t>
  </si>
  <si>
    <t xml:space="preserve">Demontáž vpustu podlahového,  -0,04285t</t>
  </si>
  <si>
    <t>378058071</t>
  </si>
  <si>
    <t>40</t>
  </si>
  <si>
    <t>721210850.S</t>
  </si>
  <si>
    <t xml:space="preserve">Demontáž sprchového odtokového žlabu dĺžky 700 mm,  -0,00494t</t>
  </si>
  <si>
    <t>596677818</t>
  </si>
  <si>
    <t>"207_SPRCHY - MUZI" 4</t>
  </si>
  <si>
    <t>725</t>
  </si>
  <si>
    <t>Zdravotechnika - zariaďovacie predmety</t>
  </si>
  <si>
    <t>41</t>
  </si>
  <si>
    <t>725110814.S</t>
  </si>
  <si>
    <t xml:space="preserve">Demontáž záchoda odsávacieho alebo kombinačného,  -0,03420t</t>
  </si>
  <si>
    <t>súb.</t>
  </si>
  <si>
    <t>-965594438</t>
  </si>
  <si>
    <t>42</t>
  </si>
  <si>
    <t>725122813.S</t>
  </si>
  <si>
    <t xml:space="preserve">Demontáž pisoára s nádržkou a 1 záchodom,  -0,01720t</t>
  </si>
  <si>
    <t>211402021</t>
  </si>
  <si>
    <t>"210_WC - MUZI" 4</t>
  </si>
  <si>
    <t>43</t>
  </si>
  <si>
    <t>725190101.S</t>
  </si>
  <si>
    <t xml:space="preserve">Montáž sanitárnej priečky z HPL dosiek na WC  pre vlhké priestory s nerezovým kovaním</t>
  </si>
  <si>
    <t>943016241</t>
  </si>
  <si>
    <t>" wc" (1,4*3+3,1)*2,2*1,05</t>
  </si>
  <si>
    <t>44</t>
  </si>
  <si>
    <t>607930001500.S</t>
  </si>
  <si>
    <t>Doska kompaktná z vysokotlakého laminátu (HPL) pre použitie v interiéri vo farbe s bielym jadrom, hrúbky 12 mm vr. dverí</t>
  </si>
  <si>
    <t>1256292487</t>
  </si>
  <si>
    <t>16,863*1,05 'Prepočítané koeficientom množstva</t>
  </si>
  <si>
    <t>45</t>
  </si>
  <si>
    <t>725190101.S1</t>
  </si>
  <si>
    <t>Montáž sanitárnej priečky z HPL dosiek sprchovacích kabíny/boxy pre vlhké priestory s nerezovým kovaním</t>
  </si>
  <si>
    <t>1339825112</t>
  </si>
  <si>
    <t>"sprchove kuty" (0,4+1,2)*2,2*4*1,05</t>
  </si>
  <si>
    <t>46</t>
  </si>
  <si>
    <t>607930001500.S1</t>
  </si>
  <si>
    <t>1494976658</t>
  </si>
  <si>
    <t>14,784*1,05 'Prepočítané koeficientom množstva</t>
  </si>
  <si>
    <t>47</t>
  </si>
  <si>
    <t>725210821.S</t>
  </si>
  <si>
    <t xml:space="preserve">Demontáž umývadiel alebo umývadielok bez výtokovej armatúry,  -0,01946t</t>
  </si>
  <si>
    <t>-1261796110</t>
  </si>
  <si>
    <t>"209_PREDSIEN WC - MUZI" 2</t>
  </si>
  <si>
    <t>"207_SPRCHY - MUZI" 6</t>
  </si>
  <si>
    <t>48</t>
  </si>
  <si>
    <t>725330840.S</t>
  </si>
  <si>
    <t xml:space="preserve">Demontáž výlevky bez výtokovej armatúry, bez nádrže a splachovacieho potrubia,oceľovej alebo liatinovej,  -0,01880t</t>
  </si>
  <si>
    <t>528027687</t>
  </si>
  <si>
    <t>49</t>
  </si>
  <si>
    <t>725820810.S</t>
  </si>
  <si>
    <t xml:space="preserve">Demontáž batérie drezovej, umývadlovej nástennej,  -0,0026t</t>
  </si>
  <si>
    <t>1529199433</t>
  </si>
  <si>
    <t>50</t>
  </si>
  <si>
    <t>725840870.S</t>
  </si>
  <si>
    <t xml:space="preserve">Demontáž batérie vaňovej, sprchovej nástennej,  -0,00225t</t>
  </si>
  <si>
    <t>829714524</t>
  </si>
  <si>
    <t>51</t>
  </si>
  <si>
    <t>725840873.S</t>
  </si>
  <si>
    <t xml:space="preserve">Demontáž príslušenstva pre sprchové batérie, držiak na sprchu,  -0,00113t</t>
  </si>
  <si>
    <t>43988897</t>
  </si>
  <si>
    <t>52</t>
  </si>
  <si>
    <t>998725201.S</t>
  </si>
  <si>
    <t>Presun hmôt pre zariaďovacie predmety v objektoch výšky do 6 m</t>
  </si>
  <si>
    <t>540014857</t>
  </si>
  <si>
    <t>766</t>
  </si>
  <si>
    <t>Konštrukcie stolárske</t>
  </si>
  <si>
    <t>53</t>
  </si>
  <si>
    <t>766662112.S</t>
  </si>
  <si>
    <t>Montáž dverového krídla otočného jednokrídlového poldrážkového, do existujúcej zárubne, vrátane kovania</t>
  </si>
  <si>
    <t>840224135</t>
  </si>
  <si>
    <t>"206_satna"2</t>
  </si>
  <si>
    <t>54</t>
  </si>
  <si>
    <t>549150000600.S</t>
  </si>
  <si>
    <t>Kľučka dverová a rozeta 2x, nehrdzavejúca oceľ, povrch nerez brúsený</t>
  </si>
  <si>
    <t>1837270467</t>
  </si>
  <si>
    <t>55</t>
  </si>
  <si>
    <t>611610000400.S</t>
  </si>
  <si>
    <t>Dvere vnútorné jednokrídlové, šírka 600-900 mm, výplň papierová voština, povrch fólia, plné</t>
  </si>
  <si>
    <t>414171567</t>
  </si>
  <si>
    <t>56</t>
  </si>
  <si>
    <t>766695212.S</t>
  </si>
  <si>
    <t>Montáž prahu dverí, jednokrídlových</t>
  </si>
  <si>
    <t>-165541837</t>
  </si>
  <si>
    <t>57</t>
  </si>
  <si>
    <t>611890003700.S</t>
  </si>
  <si>
    <t>Prah dubový, dĺžka 810 mm, šírka 80 mm</t>
  </si>
  <si>
    <t>-765939126</t>
  </si>
  <si>
    <t>58</t>
  </si>
  <si>
    <t>998766201.S</t>
  </si>
  <si>
    <t>Presun hmot pre konštrukcie stolárske v objektoch výšky do 6 m</t>
  </si>
  <si>
    <t>1953236912</t>
  </si>
  <si>
    <t>769</t>
  </si>
  <si>
    <t>Montáže vzduchotechnických zariadení</t>
  </si>
  <si>
    <t>59</t>
  </si>
  <si>
    <t>769035081.S</t>
  </si>
  <si>
    <t>Montáž krycej mriežky hranatej prierezu 0.125-0.355 m2</t>
  </si>
  <si>
    <t>148975847</t>
  </si>
  <si>
    <t>60</t>
  </si>
  <si>
    <t>429720200700.S</t>
  </si>
  <si>
    <t>Mriežka krycia hranatá, rozmery šxv 500x250 mm</t>
  </si>
  <si>
    <t>-1212548720</t>
  </si>
  <si>
    <t>61</t>
  </si>
  <si>
    <t>769082790.S</t>
  </si>
  <si>
    <t xml:space="preserve">Demontáž krycej mriežky hranatej prierezu 0.125-0.355 m2,  -0,0048 t</t>
  </si>
  <si>
    <t>-1615244610</t>
  </si>
  <si>
    <t>62</t>
  </si>
  <si>
    <t>998769201.S</t>
  </si>
  <si>
    <t>Presun hmôt pre montáž vzduchotechnických zariadení v stavbe (objekte) výšky do 7 m</t>
  </si>
  <si>
    <t>1920942777</t>
  </si>
  <si>
    <t>771</t>
  </si>
  <si>
    <t>Podlahy z dlaždíc</t>
  </si>
  <si>
    <t>63</t>
  </si>
  <si>
    <t>771575620.S</t>
  </si>
  <si>
    <t>Montáž podláh z dlaždíc keramických do tmelu v obmedzenom priestore veľ. 300 x 600 mm</t>
  </si>
  <si>
    <t>2066797963</t>
  </si>
  <si>
    <t>64</t>
  </si>
  <si>
    <t>597740003510.S</t>
  </si>
  <si>
    <t>Dlaždice keramické, lxvxhr 298x598x10 mm, neglazované</t>
  </si>
  <si>
    <t>1222723714</t>
  </si>
  <si>
    <t>39,895*1,06 'Prepočítané koeficientom množstva</t>
  </si>
  <si>
    <t>65</t>
  </si>
  <si>
    <t>998771201.S</t>
  </si>
  <si>
    <t>Presun hmôt pre podlahy z dlaždíc v objektoch výšky do 6m</t>
  </si>
  <si>
    <t>-1505694254</t>
  </si>
  <si>
    <t>776</t>
  </si>
  <si>
    <t>Podlahy povlakové</t>
  </si>
  <si>
    <t>66</t>
  </si>
  <si>
    <t>776401800.S</t>
  </si>
  <si>
    <t>Demontáž soklíkov alebo líšt</t>
  </si>
  <si>
    <t>1484936280</t>
  </si>
  <si>
    <t>"206_satna" (5,7+3,5)*2*1,05-0,9-0,7</t>
  </si>
  <si>
    <t>"208_satna" (5,7+3,5)*2*1,05-0,9-0,7</t>
  </si>
  <si>
    <t>"rezerva 5%" pvc_sokel*0,05</t>
  </si>
  <si>
    <t>67</t>
  </si>
  <si>
    <t>776420011.S</t>
  </si>
  <si>
    <t>Lepenie podlahových soklov z PVC vytiahnutím</t>
  </si>
  <si>
    <t>-480403241</t>
  </si>
  <si>
    <t>68</t>
  </si>
  <si>
    <t>284110002100.S</t>
  </si>
  <si>
    <t>Podlaha PVC homogénna, hrúbka do 2,5 mm</t>
  </si>
  <si>
    <t>-2017214434</t>
  </si>
  <si>
    <t>37,212*0,102 'Prepočítané koeficientom množstva</t>
  </si>
  <si>
    <t>69</t>
  </si>
  <si>
    <t>776511820.S</t>
  </si>
  <si>
    <t xml:space="preserve">Odstránenie povlakových podláh z nášľapnej plochy lepených s podložkou,  -0,00100t</t>
  </si>
  <si>
    <t>-2095559139</t>
  </si>
  <si>
    <t>"206_šatna" 19,51</t>
  </si>
  <si>
    <t>"208_šatna" 19,51</t>
  </si>
  <si>
    <t>"rezerva 5%" plocha_pvc*0,05</t>
  </si>
  <si>
    <t>70</t>
  </si>
  <si>
    <t>776521100.S</t>
  </si>
  <si>
    <t>Lepenie povlakových podláh z PVC homogénnych pásov</t>
  </si>
  <si>
    <t>949642255</t>
  </si>
  <si>
    <t>71</t>
  </si>
  <si>
    <t>1588706626</t>
  </si>
  <si>
    <t>40,971*1,05 'Prepočítané koeficientom množstva</t>
  </si>
  <si>
    <t>72</t>
  </si>
  <si>
    <t>776990110.S</t>
  </si>
  <si>
    <t>Penetrovanie podkladu pred kladením povlakových podláh</t>
  </si>
  <si>
    <t>1297206927</t>
  </si>
  <si>
    <t>73</t>
  </si>
  <si>
    <t>776992125.S</t>
  </si>
  <si>
    <t>Vyspravenie podkladu nivelačnou stierkou hr. 3 mm</t>
  </si>
  <si>
    <t>-82289080</t>
  </si>
  <si>
    <t>74</t>
  </si>
  <si>
    <t>776992200.S</t>
  </si>
  <si>
    <t>Príprava podkladu prebrúsením strojne brúskou na betón</t>
  </si>
  <si>
    <t>2131333692</t>
  </si>
  <si>
    <t>PVC_PODLAHA*2</t>
  </si>
  <si>
    <t>75</t>
  </si>
  <si>
    <t>998776201.S</t>
  </si>
  <si>
    <t>Presun hmôt pre podlahy povlakové v objektoch výšky do 6 m</t>
  </si>
  <si>
    <t>2052736104</t>
  </si>
  <si>
    <t>781</t>
  </si>
  <si>
    <t>Obklady</t>
  </si>
  <si>
    <t>76</t>
  </si>
  <si>
    <t>781445126.S</t>
  </si>
  <si>
    <t>Montáž obkladov vnútor. stien z obkladačiek kladených do tmelu v obmedzenom priestore veľ. 300x600 mm</t>
  </si>
  <si>
    <t>1104932887</t>
  </si>
  <si>
    <t>77</t>
  </si>
  <si>
    <t>597640001800.S</t>
  </si>
  <si>
    <t>Obkladačky keramické lxvxhr 298x598x10 mm</t>
  </si>
  <si>
    <t>-599885220</t>
  </si>
  <si>
    <t>86,4*1,06 'Prepočítané koeficientom množstva</t>
  </si>
  <si>
    <t>78</t>
  </si>
  <si>
    <t>998781201.S</t>
  </si>
  <si>
    <t>Presun hmôt pre obklady keramické v objektoch výšky do 6 m</t>
  </si>
  <si>
    <t>-1327030153</t>
  </si>
  <si>
    <t>783</t>
  </si>
  <si>
    <t>Nátery</t>
  </si>
  <si>
    <t>79</t>
  </si>
  <si>
    <t>783201812.S1</t>
  </si>
  <si>
    <t>Odstránenie starých náterov z kovových stavebných doplnkových konštrukcií oceľovou kefou ZARUBNE</t>
  </si>
  <si>
    <t>-1962847933</t>
  </si>
  <si>
    <t>"206_satna" (1+2,05*2)*2</t>
  </si>
  <si>
    <t>"208_satna" (1+2,05*2)*2</t>
  </si>
  <si>
    <t>"209_predsien" (1+2,05*2)*2</t>
  </si>
  <si>
    <t>"211_upratovanie" (1+2,05*2)*1</t>
  </si>
  <si>
    <t>80</t>
  </si>
  <si>
    <t>783224900.S1</t>
  </si>
  <si>
    <t>Náter kov.stav.doplnk.konštr. syntetické na vzduchu schnúce ZARUBNE</t>
  </si>
  <si>
    <t>-230742638</t>
  </si>
  <si>
    <t>784</t>
  </si>
  <si>
    <t>Maľby</t>
  </si>
  <si>
    <t>81</t>
  </si>
  <si>
    <t>784402802.S</t>
  </si>
  <si>
    <t>Odstránenie malieb oškrabaním, výšky nad 3,80 m, -0,0003 t</t>
  </si>
  <si>
    <t>-487233859</t>
  </si>
  <si>
    <t>plocha_dlazba+PVC_PODLAHA "strop</t>
  </si>
  <si>
    <t>"206_satna" (5,7+3,5)*2*1,55</t>
  </si>
  <si>
    <t>"208_satna" (5,7+3,5)*2*1,55</t>
  </si>
  <si>
    <t>"209_PREDSIEN WC - MUZI" (1,7+2,15)*2*1,55</t>
  </si>
  <si>
    <t>"207_SPRCHY - MUZI" (5,8+3,5)*2*1,55</t>
  </si>
  <si>
    <t>"210_WC - MUZI" (3,95+3,2)*2*1,55</t>
  </si>
  <si>
    <t>"211_UPRATOVANIE" (1,35+1,7)*2*1,55</t>
  </si>
  <si>
    <t>"rezerva 5%" malba*0,05</t>
  </si>
  <si>
    <t>82</t>
  </si>
  <si>
    <t>784410110.S</t>
  </si>
  <si>
    <t>Penetrovanie jednonásobné jemnozrnných podkladov výšky nad 3,80 m</t>
  </si>
  <si>
    <t>306976936</t>
  </si>
  <si>
    <t>plocha_malby_nova+marmolit</t>
  </si>
  <si>
    <t>83</t>
  </si>
  <si>
    <t>784410510.S</t>
  </si>
  <si>
    <t>Prebrúsenie a oprášenie jemnozrnných povrchov výšky nad 3,80 m</t>
  </si>
  <si>
    <t>1961147403</t>
  </si>
  <si>
    <t>84</t>
  </si>
  <si>
    <t>784410600.S</t>
  </si>
  <si>
    <t>Vyrovnanie trhlín a nerovností na jemnozrnných povrchoch výšky do 3,80 m</t>
  </si>
  <si>
    <t>-1711095297</t>
  </si>
  <si>
    <t>85</t>
  </si>
  <si>
    <t>784418012.S</t>
  </si>
  <si>
    <t>Zakrývanie podláh a zariadení papierom v miestnostiach alebo na schodisku</t>
  </si>
  <si>
    <t>538712839</t>
  </si>
  <si>
    <t>86</t>
  </si>
  <si>
    <t>784452472.S</t>
  </si>
  <si>
    <t>Maľby z maliarskych zmesí na vodnej báze, ručne nanášané tónované s bielym stropom dvojnásobné na jemnozrnný podklad výšky nad 3,80 m</t>
  </si>
  <si>
    <t>-958893886</t>
  </si>
  <si>
    <t>Práce a dodávky M</t>
  </si>
  <si>
    <t>21-M</t>
  </si>
  <si>
    <t>Elektromontáže</t>
  </si>
  <si>
    <t>87</t>
  </si>
  <si>
    <t>210962012.S</t>
  </si>
  <si>
    <t>Demontáž svietidla - žiarovkové bytové nástenné prisadené 1 zdroj so sklom</t>
  </si>
  <si>
    <t>-410253573</t>
  </si>
  <si>
    <t>"207_SPRCHY - MUZI" 3</t>
  </si>
  <si>
    <t>"209_PREDSIEN WC - MUZI" 1</t>
  </si>
  <si>
    <t>"210_WC - MUZI" 1</t>
  </si>
  <si>
    <t>88</t>
  </si>
  <si>
    <t>210964325.S</t>
  </si>
  <si>
    <t xml:space="preserve">Demontáž do sute - svietidla interiérového na strop do 10 kg vrátane odpojenia   -0,01000 t</t>
  </si>
  <si>
    <t>-391943886</t>
  </si>
  <si>
    <t>"206_šatna" 2</t>
  </si>
  <si>
    <t>"208_šatna" 2</t>
  </si>
  <si>
    <t>"210_WC - MUZI" 6</t>
  </si>
  <si>
    <t>HZS</t>
  </si>
  <si>
    <t>Hodinové zúčtovacie sadzby</t>
  </si>
  <si>
    <t>89</t>
  </si>
  <si>
    <t>HZS000211.S</t>
  </si>
  <si>
    <t>Stavebno montážne práce menej náročne, pomocné alebo manipulačné (Tr. 1) v rozsahu viac 4 a menej ako 8 hodínn, sťahovanie mobiliáru</t>
  </si>
  <si>
    <t>hod</t>
  </si>
  <si>
    <t>512</t>
  </si>
  <si>
    <t>-108523229</t>
  </si>
  <si>
    <t>Investičné náklady neobsiahnuté v cenách</t>
  </si>
  <si>
    <t>90</t>
  </si>
  <si>
    <t>000400022.S</t>
  </si>
  <si>
    <t>Projektové práce - stavebná časť (stavebné objekty vrátane ich technického vybavenia). náklady na dokumentáciu skutočného zhotovenia stavby - Dodanie zákresu nových rozvodov ZTI a EL</t>
  </si>
  <si>
    <t>eur</t>
  </si>
  <si>
    <t>1024</t>
  </si>
  <si>
    <t>406161691</t>
  </si>
  <si>
    <t>91</t>
  </si>
  <si>
    <t>000800013.S1</t>
  </si>
  <si>
    <t>Vplyv pracovného prostredia - prevádzka investora a vplyv prostredia prestávky v práci - Príplatok za prácu v noci, cez sviatky a v dňoch pracovného pokoja</t>
  </si>
  <si>
    <t>-1068340250</t>
  </si>
  <si>
    <t>POZ</t>
  </si>
  <si>
    <t>POZNÁMKY</t>
  </si>
  <si>
    <t>92</t>
  </si>
  <si>
    <t>POZNAMKA_4</t>
  </si>
  <si>
    <t xml:space="preserve">Kontrolný rozpočet/zadanie pre verejné obstarávanie bol zostavený na základe požiadaviek investora a  po obhliadke uskutočnenej dňa 14.03.2025 za pritomnosti zástupcov investora.</t>
  </si>
  <si>
    <t>1239383580</t>
  </si>
  <si>
    <t>P</t>
  </si>
  <si>
    <t xml:space="preserve">Poznámka k položke:_x000d_
_x000d_
</t>
  </si>
  <si>
    <t>93</t>
  </si>
  <si>
    <t>POZNAMKA_5</t>
  </si>
  <si>
    <t xml:space="preserve">Vzhľadom na súčasnú nepredvídateľnú zmenu cien stavebných materiálov, je možné tento rozpočet považovať za aktuálny iba v období približne 2 mesiace od jeho vyhotovenia. </t>
  </si>
  <si>
    <t>-1895609513</t>
  </si>
  <si>
    <t>VP</t>
  </si>
  <si>
    <t xml:space="preserve">  Práce naviac</t>
  </si>
  <si>
    <t>PN</t>
  </si>
  <si>
    <t>nater_radiator</t>
  </si>
  <si>
    <t>19,2</t>
  </si>
  <si>
    <t>dl_potrubie_vykur</t>
  </si>
  <si>
    <t>umyvadla</t>
  </si>
  <si>
    <t>Úroveň 3:</t>
  </si>
  <si>
    <t>01 - Zdravotechnika</t>
  </si>
  <si>
    <t xml:space="preserve">    8 - Rúrové vedenie</t>
  </si>
  <si>
    <t xml:space="preserve">    722 - Zdravotechnika - vnútorný vodovod</t>
  </si>
  <si>
    <t xml:space="preserve">    734 - Ústredné kúrenie - armatúry</t>
  </si>
  <si>
    <t xml:space="preserve">    735 - Ústredné kúrenie - vykurovacie telesá</t>
  </si>
  <si>
    <t>611459171.S1</t>
  </si>
  <si>
    <t xml:space="preserve">Vyspravenie drážok  betónových alebo železobetón. konštrukcií maltou cementovou pre omietky</t>
  </si>
  <si>
    <t>-1088240955</t>
  </si>
  <si>
    <t>Rúrové vedenie</t>
  </si>
  <si>
    <t>892241111.S</t>
  </si>
  <si>
    <t>Ostatné práce na rúrovom vedení, tlakové skúšky vodovodného potrubia DN do 80</t>
  </si>
  <si>
    <t>619135089</t>
  </si>
  <si>
    <t>892262121.S</t>
  </si>
  <si>
    <t>Tlaková skúška vodou potrubí DN 100-200 s kompletnou sadou tesniaceho vaku</t>
  </si>
  <si>
    <t>úsek</t>
  </si>
  <si>
    <t>-1227296344</t>
  </si>
  <si>
    <t>974041212.S</t>
  </si>
  <si>
    <t>Sekanie drážky tvaru U 25x37 mm búracím kladivom do starého betónu s očistením</t>
  </si>
  <si>
    <t>1199346616</t>
  </si>
  <si>
    <t>2123005824</t>
  </si>
  <si>
    <t>-186994417</t>
  </si>
  <si>
    <t>1966860439</t>
  </si>
  <si>
    <t>-1472320345</t>
  </si>
  <si>
    <t>0,75*19 'Prepočítané koeficientom množstva</t>
  </si>
  <si>
    <t>-158667444</t>
  </si>
  <si>
    <t>1202869481</t>
  </si>
  <si>
    <t>0,75*5 'Prepočítané koeficientom množstva</t>
  </si>
  <si>
    <t>979087212.S</t>
  </si>
  <si>
    <t>Nakladanie na dopravné prostriedky pre vodorovnú dopravu sutiny</t>
  </si>
  <si>
    <t>1119022474</t>
  </si>
  <si>
    <t>-1442021772</t>
  </si>
  <si>
    <t>721140802.S</t>
  </si>
  <si>
    <t xml:space="preserve">Demontáž potrubia z liatinových rúr odpadového alebo dažďového do DN 100,  -0,01492t</t>
  </si>
  <si>
    <t>-1611558497</t>
  </si>
  <si>
    <t>"207_sprchy_umyvadla_odhad_PD ZTI NIE JE K DISPOZICII" 25</t>
  </si>
  <si>
    <t>"209-210_WC_MUZI_odhad_PD ZTI NIE JE K DISPOZICII" 10</t>
  </si>
  <si>
    <t>"211_UPRATOVACKA_odhad_PD ZTI NIE JE K DISPOZICII"5</t>
  </si>
  <si>
    <t>DL_RUR_ODPDAD</t>
  </si>
  <si>
    <t>721172011.S1</t>
  </si>
  <si>
    <t>Potrubie odpadové , DN 50, vr. tvaroviek, D+M</t>
  </si>
  <si>
    <t>1944058351</t>
  </si>
  <si>
    <t>721172012.S1</t>
  </si>
  <si>
    <t xml:space="preserve">Potrubie odpadové, DN 70,  vr. tvaroviek, D+M</t>
  </si>
  <si>
    <t>-1348747454</t>
  </si>
  <si>
    <t>721172013.S1</t>
  </si>
  <si>
    <t>Potrubie odpadové , DN 110, vr. tvaroviek, D+M</t>
  </si>
  <si>
    <t>-645656289</t>
  </si>
  <si>
    <t>721172014.S1</t>
  </si>
  <si>
    <t>Potrubie odpadové zavesene pod stropom, vodorovné DN 125, vr zavesov</t>
  </si>
  <si>
    <t>-410606573</t>
  </si>
  <si>
    <t>721172035.S1</t>
  </si>
  <si>
    <t>Potrubie odpadové, flexi potrubie 110</t>
  </si>
  <si>
    <t>1650196049</t>
  </si>
  <si>
    <t>721172696.S1</t>
  </si>
  <si>
    <t>Montáž sifónu</t>
  </si>
  <si>
    <t>1098257241</t>
  </si>
  <si>
    <t>umyvadla+4</t>
  </si>
  <si>
    <t>286540068200.S1</t>
  </si>
  <si>
    <t>Sifon biely</t>
  </si>
  <si>
    <t>784742579</t>
  </si>
  <si>
    <t>721213020.S1</t>
  </si>
  <si>
    <t>Montáž kupelnovej gulicky</t>
  </si>
  <si>
    <t>-54288561</t>
  </si>
  <si>
    <t>286630039700.S1</t>
  </si>
  <si>
    <t>Kupelnova gulicka</t>
  </si>
  <si>
    <t>1466654139</t>
  </si>
  <si>
    <t>721229021.S</t>
  </si>
  <si>
    <t>Montáž podlahového odtokového žlabu dĺžky 800 mm pre montáž k stene</t>
  </si>
  <si>
    <t>-829820787</t>
  </si>
  <si>
    <t>552240011400.S</t>
  </si>
  <si>
    <t>Žľab sprchový bez krytu nerezový DN 50, zvislý odtok, dĺ. 800 mm, montáž k stene</t>
  </si>
  <si>
    <t>-477908498</t>
  </si>
  <si>
    <t>998721201.S</t>
  </si>
  <si>
    <t>Presun hmôt pre vnútornú kanalizáciu v objektoch výšky do 6 m</t>
  </si>
  <si>
    <t>-262426009</t>
  </si>
  <si>
    <t>722</t>
  </si>
  <si>
    <t>Zdravotechnika - vnútorný vodovod</t>
  </si>
  <si>
    <t>722171130.S1</t>
  </si>
  <si>
    <t xml:space="preserve">Vodovodné potrubie  d 16 mm, izolovanie, vr. tvaroviek, D+M</t>
  </si>
  <si>
    <t>400077465</t>
  </si>
  <si>
    <t>722171132.S1</t>
  </si>
  <si>
    <t xml:space="preserve">Vodovodné potrubie d 20 mm,  izolovanie, vr. tvaroviek, D+M</t>
  </si>
  <si>
    <t>231478962</t>
  </si>
  <si>
    <t>722171133.S1</t>
  </si>
  <si>
    <t xml:space="preserve">Vodovodné potrubie d 26 mm,  izolovanie, vr. tvaroviek, D+M</t>
  </si>
  <si>
    <t>-986970911</t>
  </si>
  <si>
    <t>722221430.S</t>
  </si>
  <si>
    <t>Montáž pripojovacej sanitárnej flexi hadice G 1/2</t>
  </si>
  <si>
    <t>-1395375398</t>
  </si>
  <si>
    <t>"WC" 3</t>
  </si>
  <si>
    <t>"UMYVADLA" 9*2</t>
  </si>
  <si>
    <t>552270000400.S</t>
  </si>
  <si>
    <t>Hadica flexi nerezová 1/2", dĺ. 500 mm</t>
  </si>
  <si>
    <t>313118001</t>
  </si>
  <si>
    <t>998722201.S</t>
  </si>
  <si>
    <t>Presun hmôt pre vnútorný vodovod v objektoch výšky do 6 m</t>
  </si>
  <si>
    <t>706001032</t>
  </si>
  <si>
    <t>725119215.S</t>
  </si>
  <si>
    <t>Montáž záchodovej misy keramickej v</t>
  </si>
  <si>
    <t>1417825327</t>
  </si>
  <si>
    <t>642350000300.S</t>
  </si>
  <si>
    <t xml:space="preserve">Misa záchodová keramická </t>
  </si>
  <si>
    <t>1893148666</t>
  </si>
  <si>
    <t>725129210.S</t>
  </si>
  <si>
    <t>Montáž pisoáru keramického s automatickým splachovaním</t>
  </si>
  <si>
    <t>-599675302</t>
  </si>
  <si>
    <t>642510000200.S</t>
  </si>
  <si>
    <t>Pisoár so senzorom keramický</t>
  </si>
  <si>
    <t>-636617756</t>
  </si>
  <si>
    <t>725190005.S</t>
  </si>
  <si>
    <t>Montáž pisoárovej deliacej steny keramickej</t>
  </si>
  <si>
    <t>22348016</t>
  </si>
  <si>
    <t>642520000200.S</t>
  </si>
  <si>
    <t>Pisoárová deliaca stena keramická</t>
  </si>
  <si>
    <t>96560022</t>
  </si>
  <si>
    <t>725219201.S</t>
  </si>
  <si>
    <t>Montáž umývadla keramického na konzoly, bez výtokovej armatúry</t>
  </si>
  <si>
    <t>989056673</t>
  </si>
  <si>
    <t>6+2+1</t>
  </si>
  <si>
    <t>642110004300.S</t>
  </si>
  <si>
    <t>Umývadlo keramické bežný typ</t>
  </si>
  <si>
    <t>-1015612195</t>
  </si>
  <si>
    <t>725291112.S</t>
  </si>
  <si>
    <t>Montáž záchodového sedadla s poklopom</t>
  </si>
  <si>
    <t>1418944865</t>
  </si>
  <si>
    <t>554330000300.S</t>
  </si>
  <si>
    <t>Záchodové sedadlo plastové s poklopom</t>
  </si>
  <si>
    <t>60475439</t>
  </si>
  <si>
    <t>725291113.S</t>
  </si>
  <si>
    <t>Montaž doplnkov zariadení kúpeľní a záchodov, drobné predmety (držiak na uterák, mydelnička)</t>
  </si>
  <si>
    <t>-836041380</t>
  </si>
  <si>
    <t>"ZDRKADLO" 8</t>
  </si>
  <si>
    <t>"vesiak ma uterak" 12</t>
  </si>
  <si>
    <t>"davkovac mydla" 13</t>
  </si>
  <si>
    <t>"držiak mydla do sprchy" 4</t>
  </si>
  <si>
    <t>"držiak na toalet papier" 3</t>
  </si>
  <si>
    <t>552280011700.S1</t>
  </si>
  <si>
    <t>Zrkadlo velke 60x45</t>
  </si>
  <si>
    <t>-910448947</t>
  </si>
  <si>
    <t>552280011700.S2</t>
  </si>
  <si>
    <t>Vesiak na uterak</t>
  </si>
  <si>
    <t>-1902121504</t>
  </si>
  <si>
    <t>552280011700.S3</t>
  </si>
  <si>
    <t>Davkovac mydla</t>
  </si>
  <si>
    <t>-2094075684</t>
  </si>
  <si>
    <t>552280011700.S4</t>
  </si>
  <si>
    <t>Drziak mydla do sprchy</t>
  </si>
  <si>
    <t>-442071022</t>
  </si>
  <si>
    <t>552280013400.S</t>
  </si>
  <si>
    <t>Držiak toaletného papiera</t>
  </si>
  <si>
    <t>-798965257</t>
  </si>
  <si>
    <t>725291114.S</t>
  </si>
  <si>
    <t>Montáž doplnkov zariadení kúpeľní a záchodov, madlá</t>
  </si>
  <si>
    <t>2099011697</t>
  </si>
  <si>
    <t>"madlo do sprchy" 4</t>
  </si>
  <si>
    <t>552380012400.S1</t>
  </si>
  <si>
    <t>Madlo do sprchy</t>
  </si>
  <si>
    <t>-601425347</t>
  </si>
  <si>
    <t>725810811.S</t>
  </si>
  <si>
    <t xml:space="preserve">Demontáž výtokového ventilu nástenných,  -0,00049t</t>
  </si>
  <si>
    <t>1757726973</t>
  </si>
  <si>
    <t>725819201.S</t>
  </si>
  <si>
    <t xml:space="preserve">Montáž ventilu nástenného </t>
  </si>
  <si>
    <t>219504736</t>
  </si>
  <si>
    <t>551110001100.S1</t>
  </si>
  <si>
    <t>Ventil 25 guľový priamy</t>
  </si>
  <si>
    <t>-1675684212</t>
  </si>
  <si>
    <t>725819401.S1</t>
  </si>
  <si>
    <t>Montáž ventilu rohového</t>
  </si>
  <si>
    <t>-1151256473</t>
  </si>
  <si>
    <t>"UMYVADLA+VYLEVKA" 8+1</t>
  </si>
  <si>
    <t>"SPRCHY" 4</t>
  </si>
  <si>
    <t>"PISOARE" 4</t>
  </si>
  <si>
    <t>551110001600.S1</t>
  </si>
  <si>
    <t>Rohový ventil</t>
  </si>
  <si>
    <t>-828144667</t>
  </si>
  <si>
    <t>725829601.S</t>
  </si>
  <si>
    <t>Montáž batérie umývadlovej a drezovej stojankovej, pákovej alebo klasickej s mechanickým ovládaním</t>
  </si>
  <si>
    <t>1679073184</t>
  </si>
  <si>
    <t>551450003800.S</t>
  </si>
  <si>
    <t>Batéria umývadlová stojanková páková</t>
  </si>
  <si>
    <t>526819471</t>
  </si>
  <si>
    <t>725849201.S</t>
  </si>
  <si>
    <t>Montáž batérie sprchovej nástennej pákovej, klasickej</t>
  </si>
  <si>
    <t>1916691393</t>
  </si>
  <si>
    <t>551450002600.S</t>
  </si>
  <si>
    <t>Batéria sprchová nástenná páková</t>
  </si>
  <si>
    <t>-260848227</t>
  </si>
  <si>
    <t>725849205.S</t>
  </si>
  <si>
    <t>Montáž batérie sprchovej nástennej, držiak sprchy s nastaviteľnou výškou sprchy</t>
  </si>
  <si>
    <t>-373714197</t>
  </si>
  <si>
    <t>551450003300.S</t>
  </si>
  <si>
    <t>Teleskopický sprchový stĺp s nástennou batériou a prepínačom</t>
  </si>
  <si>
    <t>185610817</t>
  </si>
  <si>
    <t>-1596264447</t>
  </si>
  <si>
    <t>734</t>
  </si>
  <si>
    <t>Ústredné kúrenie - armatúry</t>
  </si>
  <si>
    <t>734140821.S1</t>
  </si>
  <si>
    <t xml:space="preserve">Demontáž ventilu radiatorevého </t>
  </si>
  <si>
    <t>-1928475174</t>
  </si>
  <si>
    <t>734223255.S1</t>
  </si>
  <si>
    <t>Montáž armatúr pre pripojenie vykurovacích telies priamych</t>
  </si>
  <si>
    <t>-1325869173</t>
  </si>
  <si>
    <t>551290007700.S1</t>
  </si>
  <si>
    <t xml:space="preserve">Regulačné a uzatvárateľné šróbenie pre vykurovacie telesá pre priamy dvojtrubkový systém </t>
  </si>
  <si>
    <t>-1369252538</t>
  </si>
  <si>
    <t>998734201.S</t>
  </si>
  <si>
    <t>Presun hmôt pre armatúry v objektoch výšky do 6 m</t>
  </si>
  <si>
    <t>-372307098</t>
  </si>
  <si>
    <t>735</t>
  </si>
  <si>
    <t>Ústredné kúrenie - vykurovacie telesá</t>
  </si>
  <si>
    <t>735161811.S1</t>
  </si>
  <si>
    <t xml:space="preserve">Demontáž a spätná montáž vykurovacieho telesa </t>
  </si>
  <si>
    <t>-787749331</t>
  </si>
  <si>
    <t>998735201.S</t>
  </si>
  <si>
    <t>Presun hmôt pre vykurovacie telesá v objektoch výšky do 6 m</t>
  </si>
  <si>
    <t>-168235455</t>
  </si>
  <si>
    <t>783312320.S</t>
  </si>
  <si>
    <t>Nátery vykur.telies olejové oceľových radiátorov článkových dvojnás. 2x email - 140µm</t>
  </si>
  <si>
    <t>-1611936724</t>
  </si>
  <si>
    <t>783312720.S</t>
  </si>
  <si>
    <t>Nátery vykur.telies olejové oceľových radiátorov článkových základný - 35µm</t>
  </si>
  <si>
    <t>1996194118</t>
  </si>
  <si>
    <t>2*1*2*4*1,2</t>
  </si>
  <si>
    <t>783401811.S</t>
  </si>
  <si>
    <t>Odstránenie starých náterov z kovových potrubí a armatúr potrubie do DN 50</t>
  </si>
  <si>
    <t>-1176258107</t>
  </si>
  <si>
    <t>(7*2+4*2+3,5*2*4)*1,1 "ODHAD NIE JE PD</t>
  </si>
  <si>
    <t>783434341.S1</t>
  </si>
  <si>
    <t xml:space="preserve">Nátery kov.potr.a armatúr  do DN 50 mm 2xnáter </t>
  </si>
  <si>
    <t>2134713359</t>
  </si>
  <si>
    <t>783434741.S</t>
  </si>
  <si>
    <t xml:space="preserve">Nátery kov.potr.a armatúr, potrubie do DN 50 mm základné </t>
  </si>
  <si>
    <t>-111613866</t>
  </si>
  <si>
    <t>POZNAMKA_6</t>
  </si>
  <si>
    <t>Vzhľadom na absenciu PD tejto profesie sú výmery a práce odhadovené a preto je potrebné náklady chýbajúcich položiek premietnuť do položiek tohto zadania.</t>
  </si>
  <si>
    <t>264774146</t>
  </si>
  <si>
    <t>02 - Elektroinštalácia</t>
  </si>
  <si>
    <t xml:space="preserve">9 - Ostatné konštrukcie a práce-búranie   </t>
  </si>
  <si>
    <t xml:space="preserve">21-M - Elektromontáže   </t>
  </si>
  <si>
    <t xml:space="preserve">Ostatné konštrukcie a práce-búranie   </t>
  </si>
  <si>
    <t>971033531</t>
  </si>
  <si>
    <t xml:space="preserve">Vybúranie otvorov v murive tehl. plochy do 1 m2 hr.do 100 mm,  -0,19100t</t>
  </si>
  <si>
    <t>971035131</t>
  </si>
  <si>
    <t>Vybúr. otvorov priemeru do 6 cm v murive tehl. na MC hr. do 15 cm,</t>
  </si>
  <si>
    <t>kus</t>
  </si>
  <si>
    <t>971035141</t>
  </si>
  <si>
    <t>Vybúr. otvorov priemeru do 6 cm v murive tehl. na MC hr. do 30 cm ,</t>
  </si>
  <si>
    <t>973031616</t>
  </si>
  <si>
    <t>Vysek. kapies pre krabice v murive z tehál do 10 x 10 x 5 cm</t>
  </si>
  <si>
    <t>974031132</t>
  </si>
  <si>
    <t>Vysekanie rýh v tehelnom murive hl. do 5 cm š. do 7 cm</t>
  </si>
  <si>
    <t>Vyznačenie trasí vedenia</t>
  </si>
  <si>
    <t>MD</t>
  </si>
  <si>
    <t>Mimostavenisková doprava</t>
  </si>
  <si>
    <t>PPV</t>
  </si>
  <si>
    <t>Podiel pridružených výkonov</t>
  </si>
  <si>
    <t xml:space="preserve">Elektromontáže   </t>
  </si>
  <si>
    <t>210010058</t>
  </si>
  <si>
    <t>Rúrka tuhá elektroinštalačná z PVC typ 1520, uložená pevne</t>
  </si>
  <si>
    <t>3457100060</t>
  </si>
  <si>
    <t>Rúrka pevná VRM 20-TURBO LG svetlosivá (320N) (l= 3m)</t>
  </si>
  <si>
    <t>256</t>
  </si>
  <si>
    <t>3451101600</t>
  </si>
  <si>
    <t>I-Príchytka S20 šedá</t>
  </si>
  <si>
    <t>210010110.S</t>
  </si>
  <si>
    <t>Lišta elektroinštalačná z PVC 40x40, uložená pevne, vkladacia</t>
  </si>
  <si>
    <t>345750065150</t>
  </si>
  <si>
    <t>Lišta hranatá z PVC, LHD 40x40 mm HD, KOPOS</t>
  </si>
  <si>
    <t>210010115.S</t>
  </si>
  <si>
    <t>Lišta elektroinštalačná z PVC 140x60, uložená pevne, vkladacia</t>
  </si>
  <si>
    <t>345750057600.S</t>
  </si>
  <si>
    <t>Kanál elektroinštalačný z PVC, 140x60 mm</t>
  </si>
  <si>
    <t>210010351</t>
  </si>
  <si>
    <t>Krabicová rozvodka z lisovaného izolantu vrátane ukončenia káblov a zapojenia vodičov typ 6455-11 do 4 m</t>
  </si>
  <si>
    <t>3450927000</t>
  </si>
  <si>
    <t>Krabica 6455-11 acid</t>
  </si>
  <si>
    <t>210010355.S</t>
  </si>
  <si>
    <t>Krabica pancierová z PVC 93x93 mm, IP 54 vrátane ukončenia káblov a zapojenia vodičov</t>
  </si>
  <si>
    <t>345410014850.S</t>
  </si>
  <si>
    <t xml:space="preserve">SANELA SLZ01Y napájací zdroj 230V AC  24 DC - pre pisoáre</t>
  </si>
  <si>
    <t>210011310</t>
  </si>
  <si>
    <t>Osadenie polyamidovej príchytky HM 8 do tvrdého kameňa, jednoduchého betónu a železobetónu</t>
  </si>
  <si>
    <t>2830403500</t>
  </si>
  <si>
    <t>Hmoždinka klasická 8 mm T8 typ: T8-PA</t>
  </si>
  <si>
    <t>210010301.S</t>
  </si>
  <si>
    <t>Krabica prístrojová bez zapojenia (1901, KP 68, KZ 3)</t>
  </si>
  <si>
    <t>345600K000</t>
  </si>
  <si>
    <t>Škatuľa KP prístrojová 1-nás : KP 67/2 (D70x45) zvisle aj vodorovne max 5 škatúľ</t>
  </si>
  <si>
    <t>210010325.S</t>
  </si>
  <si>
    <t>Krabica (KUL 68 kruhová) odbočná s viečkom, svorkovnicou vrátane zapojenia</t>
  </si>
  <si>
    <t>345410002000.S</t>
  </si>
  <si>
    <t>Krabica prístrojová z PVC s viečkom a Wago svorkami pod omietku KP 67/3</t>
  </si>
  <si>
    <t>345608D000</t>
  </si>
  <si>
    <t xml:space="preserve">Škatuľa KPR  prístrojová , hlboka + wago svorky</t>
  </si>
  <si>
    <t>210110041.S</t>
  </si>
  <si>
    <t>Spínač polozapustený a zapustený vrátane zapojenia jednopólový - radenie 1</t>
  </si>
  <si>
    <t>ESP000000408</t>
  </si>
  <si>
    <t xml:space="preserve">spínač jednopólový  IP 20 - (radenie: 1)</t>
  </si>
  <si>
    <t>210110043.S</t>
  </si>
  <si>
    <t>Spínač polozapustený a zapustený vrátane zapojenia sériový - radenie 5</t>
  </si>
  <si>
    <t>ESP000000409</t>
  </si>
  <si>
    <t>spínač sériový IP 20- (radenie: 5)</t>
  </si>
  <si>
    <t>210110070.S</t>
  </si>
  <si>
    <t>Spínač špeciálny vrátane zapojenia, ovládanie vzt</t>
  </si>
  <si>
    <t>XALd</t>
  </si>
  <si>
    <t xml:space="preserve">XALD 215 Harmony   - ovládacie  dvoj- tlačítko</t>
  </si>
  <si>
    <t>210111011.S</t>
  </si>
  <si>
    <t>Domová zásuvka polozapustená alebo zapustená 250 V / 16A, vrátane zapojenia 2P + PE</t>
  </si>
  <si>
    <t>EZA000000367</t>
  </si>
  <si>
    <t>2-zásuvka IP 20 - 16A/250V</t>
  </si>
  <si>
    <t>210190001</t>
  </si>
  <si>
    <t>Montáž + zapojenie rozvodnice</t>
  </si>
  <si>
    <t>921AN07452</t>
  </si>
  <si>
    <t xml:space="preserve">Rozvádzač RSoc  ( 3. faz -hl. vyp , zvodič  pr.,2x 1.f istič , 6 x 2.p. prud.chra , 3faz. elektromer )</t>
  </si>
  <si>
    <t>921AN07452r</t>
  </si>
  <si>
    <t>Rozvádzač RH - doplnenie ističa</t>
  </si>
  <si>
    <t>210201916.S</t>
  </si>
  <si>
    <t>Montáž svietidla interiérového do 3 kg</t>
  </si>
  <si>
    <t>210201005.S</t>
  </si>
  <si>
    <t>Zapojenie svietidla IP40, 1 x svetelný zdroj, stropného - nástenného interierového</t>
  </si>
  <si>
    <t>sv.1</t>
  </si>
  <si>
    <t>Svietidlo LEDVANCE ECO DP 1200 TH 42W 4000K 5040lm</t>
  </si>
  <si>
    <t>210290811.S</t>
  </si>
  <si>
    <t>Pripojenie spotrebiča</t>
  </si>
  <si>
    <t>Fen</t>
  </si>
  <si>
    <t>Hadicový fén Valera Hotello Silver 1200W, strieborný / čierny</t>
  </si>
  <si>
    <t>210872120.S</t>
  </si>
  <si>
    <t>Kábel signálny uložený pevne JYTY 250 V 2x1</t>
  </si>
  <si>
    <t>341210001400.S</t>
  </si>
  <si>
    <t>Kábel medený signálny JYTY 2x1 mm2</t>
  </si>
  <si>
    <t>210881056.S</t>
  </si>
  <si>
    <t xml:space="preserve">Vodič bezhalogénový, medený uložený pevne N2XH 0,6/1,0 kV  6</t>
  </si>
  <si>
    <t>341610012400.S</t>
  </si>
  <si>
    <t>Vodič medený bezhalogenový N2XH 6 mm2</t>
  </si>
  <si>
    <t>210881058.S</t>
  </si>
  <si>
    <t xml:space="preserve">Vodič bezhalogénový, medený uložený pevne N2XH 0,6/1,0 kV  16</t>
  </si>
  <si>
    <t>94</t>
  </si>
  <si>
    <t>341610012600.S</t>
  </si>
  <si>
    <t>Vodič medený bezhalogenový N2XH-J 1x16 mm2 RM</t>
  </si>
  <si>
    <t>96</t>
  </si>
  <si>
    <t>210881075.S</t>
  </si>
  <si>
    <t xml:space="preserve">Kábel bezhalogénový, medený uložený pevne N2XH 0,6/1,0 kV  3x1,5</t>
  </si>
  <si>
    <t>98</t>
  </si>
  <si>
    <t>341610014300.S</t>
  </si>
  <si>
    <t>Kábel medený bezhalogenový N2XH-J 3x1,5 mm2 RE</t>
  </si>
  <si>
    <t>100</t>
  </si>
  <si>
    <t>210881076.S</t>
  </si>
  <si>
    <t xml:space="preserve">Kábel bezhalogénový, medený uložený pevne N2XH 0,6/1,0 kV  3x2,5</t>
  </si>
  <si>
    <t>102</t>
  </si>
  <si>
    <t>341610014400.S</t>
  </si>
  <si>
    <t>Kábel medený bezhalogenový N2XH-J 3x2,5 mm2 RE</t>
  </si>
  <si>
    <t>104</t>
  </si>
  <si>
    <t>210881100.S</t>
  </si>
  <si>
    <t xml:space="preserve">Kábel bezhalogénový, medený uložený pevne N2XH 0,6/1,0 kV  5x1,5</t>
  </si>
  <si>
    <t>106</t>
  </si>
  <si>
    <t>341610016800.S</t>
  </si>
  <si>
    <t>Kábel medený bezhalogenový N2XH-J 5x1,5 mm2 RE</t>
  </si>
  <si>
    <t>108</t>
  </si>
  <si>
    <t>210881103.S</t>
  </si>
  <si>
    <t xml:space="preserve">Kábel bezhalogénový, medený uložený pevne N2XH 0,6/1,0 kV  5x6</t>
  </si>
  <si>
    <t>110</t>
  </si>
  <si>
    <t>341610017100.S</t>
  </si>
  <si>
    <t>Kábel medený bezhalogenový N2XH-J 5x6 mm2 RE</t>
  </si>
  <si>
    <t>112</t>
  </si>
  <si>
    <t>ost.mat</t>
  </si>
  <si>
    <t xml:space="preserve">Ostatný materiál - príchytky , závesy ,  spojovací ...</t>
  </si>
  <si>
    <t>kpl</t>
  </si>
  <si>
    <t>114</t>
  </si>
  <si>
    <t>585410000100</t>
  </si>
  <si>
    <t>Sadra sivá,</t>
  </si>
  <si>
    <t>116</t>
  </si>
  <si>
    <t>HZS-03</t>
  </si>
  <si>
    <t xml:space="preserve">Demontáž a spätná montáž  núdzových svietidiel</t>
  </si>
  <si>
    <t>118</t>
  </si>
  <si>
    <t>HZS-01</t>
  </si>
  <si>
    <t>Úprava jestvujúceho rozvádzača , demontáž a úpravy jestvujúcej inštalácie</t>
  </si>
  <si>
    <t>120</t>
  </si>
  <si>
    <t>HZS-02</t>
  </si>
  <si>
    <t>Revízna správa, spracovanie dokumentácie, realizačný projekt</t>
  </si>
  <si>
    <t>122</t>
  </si>
  <si>
    <t>124</t>
  </si>
  <si>
    <t>PM</t>
  </si>
  <si>
    <t>Podružný materiál</t>
  </si>
  <si>
    <t>126</t>
  </si>
  <si>
    <t>128</t>
  </si>
  <si>
    <t>94707438</t>
  </si>
  <si>
    <t>21,35</t>
  </si>
  <si>
    <t>22,418</t>
  </si>
  <si>
    <t>3,53</t>
  </si>
  <si>
    <t>3,707</t>
  </si>
  <si>
    <t>18,4</t>
  </si>
  <si>
    <t>+5% KOMPLET</t>
  </si>
  <si>
    <t>19,32</t>
  </si>
  <si>
    <t>56,882</t>
  </si>
  <si>
    <t>21,045</t>
  </si>
  <si>
    <t>22,097</t>
  </si>
  <si>
    <t>02_ŽENY - Rekonštrukcia šatne a wc ŽENY</t>
  </si>
  <si>
    <t>15,3</t>
  </si>
  <si>
    <t>25,045</t>
  </si>
  <si>
    <t>76,035</t>
  </si>
  <si>
    <t>79,837</t>
  </si>
  <si>
    <t>0,9*2,05*1</t>
  </si>
  <si>
    <t>0,7*2,05*3</t>
  </si>
  <si>
    <t>1,8*1,5*1</t>
  </si>
  <si>
    <t>1,1*1,1*1</t>
  </si>
  <si>
    <t>"sklobeton" 1,6*0,7*1*2</t>
  </si>
  <si>
    <t>"212_satna" (5,7+4,75)*2*1,25-0,9*1,2</t>
  </si>
  <si>
    <t>1726476262</t>
  </si>
  <si>
    <t>524121969</t>
  </si>
  <si>
    <t>-1711917901</t>
  </si>
  <si>
    <t>-25906198</t>
  </si>
  <si>
    <t>"214_PREDSIEN WC - ZENY" 2,03</t>
  </si>
  <si>
    <t>"215_WC - ZENY" 1,5</t>
  </si>
  <si>
    <t>"212_satna"1</t>
  </si>
  <si>
    <t>"214_PREDSIEN WC - ZENY" 1</t>
  </si>
  <si>
    <t>"215_WC - ZENY" 1</t>
  </si>
  <si>
    <t>"212_satna" (5,7+4,75)*2*3-0,9*2,02-1*1-2*1,5</t>
  </si>
  <si>
    <t>"214_PREDSIEN WC - ZENY" (1,25+1,75)*2*2-0,7*2*2</t>
  </si>
  <si>
    <t>"215_WC - ZENY"(0,9+1,75)*2*2-0,7*2</t>
  </si>
  <si>
    <t>1499570048</t>
  </si>
  <si>
    <t>-1555565685</t>
  </si>
  <si>
    <t>-602780322</t>
  </si>
  <si>
    <t>-391532511</t>
  </si>
  <si>
    <t>1460407990</t>
  </si>
  <si>
    <t>2,066*19 'Prepočítané koeficientom množstva</t>
  </si>
  <si>
    <t>2,066*4 'Prepočítané koeficientom množstva</t>
  </si>
  <si>
    <t>"214_WC - ZENY" 1</t>
  </si>
  <si>
    <t>"215_PREDSIEN WC - ZENY" 1</t>
  </si>
  <si>
    <t>3,707*1,06 'Prepočítané koeficientom množstva</t>
  </si>
  <si>
    <t>"212_satna" (5,7+4,75)*2*1,05-0,9</t>
  </si>
  <si>
    <t>22,097*0,102 'Prepočítané koeficientom množstva</t>
  </si>
  <si>
    <t>"212_satna"21,35</t>
  </si>
  <si>
    <t>22,418*1,05 'Prepočítané koeficientom množstva</t>
  </si>
  <si>
    <t>19,32*1,06 'Prepočítané koeficientom množstva</t>
  </si>
  <si>
    <t>"212_satna"(1+2,05*2)*1</t>
  </si>
  <si>
    <t>"214_PREDSIEN WC - ZENY" (1+2,05*2)*1</t>
  </si>
  <si>
    <t>"215_WC - ZENY" (1+2,05*2)*1</t>
  </si>
  <si>
    <t>"212_satna" (5,7+4,75)*2*1,55</t>
  </si>
  <si>
    <t>"214_PREDSIEN WC - ZENY" (1,25+1,75)*2*1,55</t>
  </si>
  <si>
    <t>"215_WC - ZENY"(0,9+1,75)*2*1,55</t>
  </si>
  <si>
    <t>"212_satna"4</t>
  </si>
  <si>
    <t>9,6</t>
  </si>
  <si>
    <t>20,9</t>
  </si>
  <si>
    <t>-369828818</t>
  </si>
  <si>
    <t>1949260730</t>
  </si>
  <si>
    <t>0,165*19 'Prepočítané koeficientom množstva</t>
  </si>
  <si>
    <t>0,165*5 'Prepočítané koeficientom množstva</t>
  </si>
  <si>
    <t>"215-214_WC_ZENY_odhad_PD ZTI NIE JE K DISPOZICII" 6</t>
  </si>
  <si>
    <t>"WC"1</t>
  </si>
  <si>
    <t>"UMYVADLO" 2</t>
  </si>
  <si>
    <t>"ZDRKADLO" 1</t>
  </si>
  <si>
    <t>"vesiak ma uterak" 1</t>
  </si>
  <si>
    <t>"davkovac mydla" 1</t>
  </si>
  <si>
    <t>"držiak mydla do sprchy" 1</t>
  </si>
  <si>
    <t>"držiak na toalet papier" 1</t>
  </si>
  <si>
    <t>12303155</t>
  </si>
  <si>
    <t>1916258276</t>
  </si>
  <si>
    <t>"UMYVADLA+VYLEVKA" 1</t>
  </si>
  <si>
    <t>"WC" 1</t>
  </si>
  <si>
    <t>2*1*2*2*1,2</t>
  </si>
  <si>
    <t>(1,5*2+1*2+3,5*2*2)*1,1 "ODHAD NIE JE PD</t>
  </si>
  <si>
    <t>305750874</t>
  </si>
  <si>
    <t>VENTILATOR</t>
  </si>
  <si>
    <t>1742119314</t>
  </si>
  <si>
    <t>ZOZNAM FIGÚR</t>
  </si>
  <si>
    <t>Výmera</t>
  </si>
  <si>
    <t>03_LUT/ 01_MUŽI</t>
  </si>
  <si>
    <t>Použitie figúry:</t>
  </si>
  <si>
    <t>+5% NA NOVE KONSTRUKCIE BEZ DELIACICH STIENOK</t>
  </si>
  <si>
    <t>plocha_novy_obklad_1</t>
  </si>
  <si>
    <t>03_LUT/ 01_MUŽI/ 01</t>
  </si>
  <si>
    <t>03_LUT/ 02_ŽENY</t>
  </si>
  <si>
    <t>03_LUT/ 02_ŽENY/ 01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</si>
</sst>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164" fontId="19" fillId="0" borderId="0" xfId="0" applyNumberFormat="1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19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4" fillId="0" borderId="14" xfId="0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5" fillId="4" borderId="6" xfId="0" applyFont="1" applyFill="1" applyBorder="1" applyAlignment="1" applyProtection="1">
      <alignment horizontal="center" vertical="center"/>
    </xf>
    <xf numFmtId="0" fontId="25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5" fillId="4" borderId="7" xfId="0" applyFont="1" applyFill="1" applyBorder="1" applyAlignment="1" applyProtection="1">
      <alignment horizontal="center" vertical="center"/>
    </xf>
    <xf numFmtId="0" fontId="25" fillId="4" borderId="7" xfId="0" applyFont="1" applyFill="1" applyBorder="1" applyAlignment="1" applyProtection="1">
      <alignment horizontal="right" vertical="center"/>
    </xf>
    <xf numFmtId="0" fontId="25" fillId="4" borderId="8" xfId="0" applyFont="1" applyFill="1" applyBorder="1" applyAlignment="1" applyProtection="1">
      <alignment horizontal="left" vertical="center"/>
    </xf>
    <xf numFmtId="0" fontId="25" fillId="4" borderId="0" xfId="0" applyFont="1" applyFill="1" applyAlignment="1" applyProtection="1">
      <alignment horizontal="center" vertical="center"/>
    </xf>
    <xf numFmtId="0" fontId="26" fillId="0" borderId="16" xfId="0" applyFont="1" applyBorder="1" applyAlignment="1" applyProtection="1">
      <alignment horizontal="center" vertical="center" wrapText="1"/>
    </xf>
    <xf numFmtId="0" fontId="26" fillId="0" borderId="17" xfId="0" applyFont="1" applyBorder="1" applyAlignment="1" applyProtection="1">
      <alignment horizontal="center" vertical="center" wrapText="1"/>
    </xf>
    <xf numFmtId="0" fontId="2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horizontal="right" vertical="center"/>
    </xf>
    <xf numFmtId="4" fontId="3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1" fillId="0" borderId="14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33" fillId="0" borderId="0" xfId="1" applyFont="1" applyAlignment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7" fillId="4" borderId="0" xfId="0" applyNumberFormat="1" applyFont="1" applyFill="1" applyAlignment="1" applyProtection="1">
      <alignment vertical="center"/>
    </xf>
    <xf numFmtId="0" fontId="34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5" fillId="4" borderId="0" xfId="0" applyFont="1" applyFill="1" applyAlignment="1" applyProtection="1">
      <alignment horizontal="left" vertical="center"/>
    </xf>
    <xf numFmtId="0" fontId="25" fillId="4" borderId="0" xfId="0" applyFont="1" applyFill="1" applyAlignment="1" applyProtection="1">
      <alignment horizontal="right" vertical="center"/>
    </xf>
    <xf numFmtId="0" fontId="3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4" fontId="36" fillId="0" borderId="0" xfId="0" applyNumberFormat="1" applyFont="1" applyAlignment="1" applyProtection="1">
      <alignment vertical="center"/>
    </xf>
    <xf numFmtId="0" fontId="26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5" fillId="4" borderId="16" xfId="0" applyFont="1" applyFill="1" applyBorder="1" applyAlignment="1" applyProtection="1">
      <alignment horizontal="center" vertical="center" wrapText="1"/>
    </xf>
    <xf numFmtId="0" fontId="25" fillId="4" borderId="17" xfId="0" applyFont="1" applyFill="1" applyBorder="1" applyAlignment="1" applyProtection="1">
      <alignment horizontal="center" vertical="center" wrapText="1"/>
    </xf>
    <xf numFmtId="0" fontId="25" fillId="4" borderId="18" xfId="0" applyFont="1" applyFill="1" applyBorder="1" applyAlignment="1" applyProtection="1">
      <alignment horizontal="center" vertical="center" wrapText="1"/>
    </xf>
    <xf numFmtId="0" fontId="25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7" fillId="0" borderId="12" xfId="0" applyNumberFormat="1" applyFont="1" applyBorder="1" applyAlignment="1" applyProtection="1"/>
    <xf numFmtId="166" fontId="37" fillId="0" borderId="13" xfId="0" applyNumberFormat="1" applyFont="1" applyBorder="1" applyAlignment="1" applyProtection="1"/>
    <xf numFmtId="4" fontId="3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5" fillId="0" borderId="23" xfId="0" applyFont="1" applyBorder="1" applyAlignment="1" applyProtection="1">
      <alignment horizontal="center" vertical="center"/>
    </xf>
    <xf numFmtId="49" fontId="25" fillId="0" borderId="23" xfId="0" applyNumberFormat="1" applyFont="1" applyBorder="1" applyAlignment="1" applyProtection="1">
      <alignment horizontal="left" vertical="center" wrapText="1"/>
    </xf>
    <xf numFmtId="0" fontId="25" fillId="0" borderId="23" xfId="0" applyFont="1" applyBorder="1" applyAlignment="1" applyProtection="1">
      <alignment horizontal="left" vertical="center" wrapText="1"/>
    </xf>
    <xf numFmtId="0" fontId="25" fillId="0" borderId="23" xfId="0" applyFont="1" applyBorder="1" applyAlignment="1" applyProtection="1">
      <alignment horizontal="center" vertical="center" wrapText="1"/>
    </xf>
    <xf numFmtId="167" fontId="25" fillId="2" borderId="23" xfId="0" applyNumberFormat="1" applyFont="1" applyFill="1" applyBorder="1" applyAlignment="1" applyProtection="1">
      <alignment vertical="center"/>
      <protection locked="0"/>
    </xf>
    <xf numFmtId="4" fontId="25" fillId="2" borderId="23" xfId="0" applyNumberFormat="1" applyFont="1" applyFill="1" applyBorder="1" applyAlignment="1" applyProtection="1">
      <alignment vertical="center"/>
      <protection locked="0"/>
    </xf>
    <xf numFmtId="4" fontId="25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6" fillId="2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166" fontId="26" fillId="0" borderId="0" xfId="0" applyNumberFormat="1" applyFont="1" applyBorder="1" applyAlignment="1" applyProtection="1">
      <alignment vertical="center"/>
    </xf>
    <xf numFmtId="166" fontId="26" fillId="0" borderId="15" xfId="0" applyNumberFormat="1" applyFont="1" applyBorder="1" applyAlignment="1" applyProtection="1">
      <alignment vertical="center"/>
    </xf>
    <xf numFmtId="0" fontId="25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2" borderId="23" xfId="0" applyNumberFormat="1" applyFont="1" applyFill="1" applyBorder="1" applyAlignment="1" applyProtection="1">
      <alignment vertical="center"/>
      <protection locked="0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23" xfId="0" applyFont="1" applyBorder="1" applyAlignment="1" applyProtection="1">
      <alignment vertical="center"/>
    </xf>
    <xf numFmtId="0" fontId="41" fillId="0" borderId="3" xfId="0" applyFont="1" applyBorder="1" applyAlignment="1">
      <alignment vertical="center"/>
    </xf>
    <xf numFmtId="0" fontId="40" fillId="2" borderId="14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42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3" xfId="0" applyFont="1" applyFill="1" applyBorder="1" applyAlignment="1" applyProtection="1">
      <alignment horizontal="center" vertical="center"/>
      <protection locked="0"/>
    </xf>
    <xf numFmtId="49" fontId="0" fillId="2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3" xfId="0" applyFont="1" applyFill="1" applyBorder="1" applyAlignment="1" applyProtection="1">
      <alignment horizontal="left" vertical="center" wrapText="1"/>
      <protection locked="0"/>
    </xf>
    <xf numFmtId="0" fontId="0" fillId="2" borderId="23" xfId="0" applyFont="1" applyFill="1" applyBorder="1" applyAlignment="1" applyProtection="1">
      <alignment horizontal="center" vertical="center" wrapText="1"/>
      <protection locked="0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24" fillId="2" borderId="23" xfId="0" applyFont="1" applyFill="1" applyBorder="1" applyAlignment="1" applyProtection="1">
      <alignment horizontal="left" vertical="center"/>
      <protection locked="0"/>
    </xf>
    <xf numFmtId="0" fontId="24" fillId="2" borderId="23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0" fontId="25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3" fillId="0" borderId="16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/>
    </xf>
    <xf numFmtId="167" fontId="43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8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="1" customFormat="1" ht="24.96" customHeight="1">
      <c r="B4" s="21"/>
      <c r="C4" s="22"/>
      <c r="D4" s="23" t="s">
        <v>8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9</v>
      </c>
      <c r="BE4" s="25" t="s">
        <v>10</v>
      </c>
      <c r="BS4" s="17" t="s">
        <v>11</v>
      </c>
    </row>
    <row r="5" s="1" customFormat="1" ht="12" customHeight="1">
      <c r="B5" s="21"/>
      <c r="C5" s="22"/>
      <c r="D5" s="26" t="s">
        <v>12</v>
      </c>
      <c r="E5" s="22"/>
      <c r="F5" s="22"/>
      <c r="G5" s="22"/>
      <c r="H5" s="22"/>
      <c r="I5" s="22"/>
      <c r="J5" s="22"/>
      <c r="K5" s="27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14</v>
      </c>
      <c r="BS5" s="17" t="s">
        <v>6</v>
      </c>
    </row>
    <row r="6" s="1" customFormat="1" ht="36.96" customHeight="1">
      <c r="B6" s="21"/>
      <c r="C6" s="22"/>
      <c r="D6" s="29" t="s">
        <v>15</v>
      </c>
      <c r="E6" s="22"/>
      <c r="F6" s="22"/>
      <c r="G6" s="22"/>
      <c r="H6" s="22"/>
      <c r="I6" s="22"/>
      <c r="J6" s="22"/>
      <c r="K6" s="30" t="s">
        <v>16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17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18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19</v>
      </c>
      <c r="E8" s="22"/>
      <c r="F8" s="22"/>
      <c r="G8" s="22"/>
      <c r="H8" s="22"/>
      <c r="I8" s="22"/>
      <c r="J8" s="22"/>
      <c r="K8" s="27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21</v>
      </c>
      <c r="AL8" s="22"/>
      <c r="AM8" s="22"/>
      <c r="AN8" s="33" t="s">
        <v>22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24</v>
      </c>
      <c r="AL10" s="22"/>
      <c r="AM10" s="22"/>
      <c r="AN10" s="27" t="s">
        <v>25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28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24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14.4" customHeight="1">
      <c r="B26" s="21"/>
      <c r="C26" s="22"/>
      <c r="D26" s="38" t="s">
        <v>36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39">
        <f>ROUND(AG94,2)</f>
        <v>0</v>
      </c>
      <c r="AL26" s="22"/>
      <c r="AM26" s="22"/>
      <c r="AN26" s="22"/>
      <c r="AO26" s="22"/>
      <c r="AP26" s="22"/>
      <c r="AQ26" s="22"/>
      <c r="AR26" s="20"/>
      <c r="BE26" s="31"/>
    </row>
    <row r="27" s="1" customFormat="1" ht="14.4" customHeight="1">
      <c r="B27" s="21"/>
      <c r="C27" s="22"/>
      <c r="D27" s="38" t="s">
        <v>37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39">
        <f>ROUND(AG105, 2)</f>
        <v>0</v>
      </c>
      <c r="AL27" s="39"/>
      <c r="AM27" s="39"/>
      <c r="AN27" s="39"/>
      <c r="AO27" s="39"/>
      <c r="AP27" s="22"/>
      <c r="AQ27" s="22"/>
      <c r="AR27" s="20"/>
      <c r="BE27" s="31"/>
    </row>
    <row r="28" s="2" customFormat="1" ht="6.96" customHeigh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3"/>
      <c r="BE28" s="31"/>
    </row>
    <row r="29" s="2" customFormat="1" ht="25.92" customHeight="1">
      <c r="A29" s="40"/>
      <c r="B29" s="41"/>
      <c r="C29" s="42"/>
      <c r="D29" s="44" t="s">
        <v>38</v>
      </c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6">
        <f>ROUND(AK26 + AK27, 2)</f>
        <v>0</v>
      </c>
      <c r="AL29" s="45"/>
      <c r="AM29" s="45"/>
      <c r="AN29" s="45"/>
      <c r="AO29" s="45"/>
      <c r="AP29" s="42"/>
      <c r="AQ29" s="42"/>
      <c r="AR29" s="43"/>
      <c r="BE29" s="31"/>
    </row>
    <row r="30" s="2" customFormat="1" ht="6.96" customHeight="1">
      <c r="A30" s="40"/>
      <c r="B30" s="41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3"/>
      <c r="BE30" s="31"/>
    </row>
    <row r="31" s="2" customFormat="1">
      <c r="A31" s="40"/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7" t="s">
        <v>39</v>
      </c>
      <c r="M31" s="47"/>
      <c r="N31" s="47"/>
      <c r="O31" s="47"/>
      <c r="P31" s="47"/>
      <c r="Q31" s="42"/>
      <c r="R31" s="42"/>
      <c r="S31" s="42"/>
      <c r="T31" s="42"/>
      <c r="U31" s="42"/>
      <c r="V31" s="42"/>
      <c r="W31" s="47" t="s">
        <v>40</v>
      </c>
      <c r="X31" s="47"/>
      <c r="Y31" s="47"/>
      <c r="Z31" s="47"/>
      <c r="AA31" s="47"/>
      <c r="AB31" s="47"/>
      <c r="AC31" s="47"/>
      <c r="AD31" s="47"/>
      <c r="AE31" s="47"/>
      <c r="AF31" s="42"/>
      <c r="AG31" s="42"/>
      <c r="AH31" s="42"/>
      <c r="AI31" s="42"/>
      <c r="AJ31" s="42"/>
      <c r="AK31" s="47" t="s">
        <v>41</v>
      </c>
      <c r="AL31" s="47"/>
      <c r="AM31" s="47"/>
      <c r="AN31" s="47"/>
      <c r="AO31" s="47"/>
      <c r="AP31" s="42"/>
      <c r="AQ31" s="42"/>
      <c r="AR31" s="43"/>
      <c r="BE31" s="31"/>
    </row>
    <row r="32" s="3" customFormat="1" ht="14.4" customHeight="1">
      <c r="A32" s="3"/>
      <c r="B32" s="48"/>
      <c r="C32" s="49"/>
      <c r="D32" s="32" t="s">
        <v>42</v>
      </c>
      <c r="E32" s="49"/>
      <c r="F32" s="50" t="s">
        <v>43</v>
      </c>
      <c r="G32" s="49"/>
      <c r="H32" s="49"/>
      <c r="I32" s="49"/>
      <c r="J32" s="49"/>
      <c r="K32" s="49"/>
      <c r="L32" s="51">
        <v>0.23000000000000001</v>
      </c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3">
        <f>ROUND(AZ94 + SUM(CD105:CD109), 2)</f>
        <v>0</v>
      </c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3">
        <f>ROUND(AV94 + SUM(BY105:BY109), 2)</f>
        <v>0</v>
      </c>
      <c r="AL32" s="52"/>
      <c r="AM32" s="52"/>
      <c r="AN32" s="52"/>
      <c r="AO32" s="52"/>
      <c r="AP32" s="52"/>
      <c r="AQ32" s="52"/>
      <c r="AR32" s="54"/>
      <c r="AS32" s="55"/>
      <c r="AT32" s="55"/>
      <c r="AU32" s="55"/>
      <c r="AV32" s="55"/>
      <c r="AW32" s="55"/>
      <c r="AX32" s="55"/>
      <c r="AY32" s="55"/>
      <c r="AZ32" s="55"/>
      <c r="BE32" s="56"/>
    </row>
    <row r="33" s="3" customFormat="1" ht="14.4" customHeight="1">
      <c r="A33" s="3"/>
      <c r="B33" s="48"/>
      <c r="C33" s="49"/>
      <c r="D33" s="49"/>
      <c r="E33" s="49"/>
      <c r="F33" s="50" t="s">
        <v>44</v>
      </c>
      <c r="G33" s="49"/>
      <c r="H33" s="49"/>
      <c r="I33" s="49"/>
      <c r="J33" s="49"/>
      <c r="K33" s="49"/>
      <c r="L33" s="51">
        <v>0.23000000000000001</v>
      </c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3">
        <f>ROUND(BA94 + SUM(CE105:CE109), 2)</f>
        <v>0</v>
      </c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3">
        <f>ROUND(AW94 + SUM(BZ105:BZ109), 2)</f>
        <v>0</v>
      </c>
      <c r="AL33" s="52"/>
      <c r="AM33" s="52"/>
      <c r="AN33" s="52"/>
      <c r="AO33" s="52"/>
      <c r="AP33" s="52"/>
      <c r="AQ33" s="52"/>
      <c r="AR33" s="54"/>
      <c r="AS33" s="55"/>
      <c r="AT33" s="55"/>
      <c r="AU33" s="55"/>
      <c r="AV33" s="55"/>
      <c r="AW33" s="55"/>
      <c r="AX33" s="55"/>
      <c r="AY33" s="55"/>
      <c r="AZ33" s="55"/>
      <c r="BE33" s="56"/>
    </row>
    <row r="34" hidden="1" s="3" customFormat="1" ht="14.4" customHeight="1">
      <c r="A34" s="3"/>
      <c r="B34" s="48"/>
      <c r="C34" s="49"/>
      <c r="D34" s="49"/>
      <c r="E34" s="49"/>
      <c r="F34" s="32" t="s">
        <v>45</v>
      </c>
      <c r="G34" s="49"/>
      <c r="H34" s="49"/>
      <c r="I34" s="49"/>
      <c r="J34" s="49"/>
      <c r="K34" s="49"/>
      <c r="L34" s="57">
        <v>0.23000000000000001</v>
      </c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58">
        <f>ROUND(BB94 + SUM(CF105:CF109), 2)</f>
        <v>0</v>
      </c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58">
        <v>0</v>
      </c>
      <c r="AL34" s="49"/>
      <c r="AM34" s="49"/>
      <c r="AN34" s="49"/>
      <c r="AO34" s="49"/>
      <c r="AP34" s="49"/>
      <c r="AQ34" s="49"/>
      <c r="AR34" s="59"/>
      <c r="BE34" s="56"/>
    </row>
    <row r="35" hidden="1" s="3" customFormat="1" ht="14.4" customHeight="1">
      <c r="A35" s="3"/>
      <c r="B35" s="48"/>
      <c r="C35" s="49"/>
      <c r="D35" s="49"/>
      <c r="E35" s="49"/>
      <c r="F35" s="32" t="s">
        <v>46</v>
      </c>
      <c r="G35" s="49"/>
      <c r="H35" s="49"/>
      <c r="I35" s="49"/>
      <c r="J35" s="49"/>
      <c r="K35" s="49"/>
      <c r="L35" s="57">
        <v>0.23000000000000001</v>
      </c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58">
        <f>ROUND(BC94 + SUM(CG105:CG109), 2)</f>
        <v>0</v>
      </c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8">
        <v>0</v>
      </c>
      <c r="AL35" s="49"/>
      <c r="AM35" s="49"/>
      <c r="AN35" s="49"/>
      <c r="AO35" s="49"/>
      <c r="AP35" s="49"/>
      <c r="AQ35" s="49"/>
      <c r="AR35" s="59"/>
      <c r="BE35" s="3"/>
    </row>
    <row r="36" hidden="1" s="3" customFormat="1" ht="14.4" customHeight="1">
      <c r="A36" s="3"/>
      <c r="B36" s="48"/>
      <c r="C36" s="49"/>
      <c r="D36" s="49"/>
      <c r="E36" s="49"/>
      <c r="F36" s="50" t="s">
        <v>47</v>
      </c>
      <c r="G36" s="49"/>
      <c r="H36" s="49"/>
      <c r="I36" s="49"/>
      <c r="J36" s="49"/>
      <c r="K36" s="49"/>
      <c r="L36" s="51">
        <v>0</v>
      </c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3">
        <f>ROUND(BD94 + SUM(CH105:CH109), 2)</f>
        <v>0</v>
      </c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3">
        <v>0</v>
      </c>
      <c r="AL36" s="52"/>
      <c r="AM36" s="52"/>
      <c r="AN36" s="52"/>
      <c r="AO36" s="52"/>
      <c r="AP36" s="52"/>
      <c r="AQ36" s="52"/>
      <c r="AR36" s="54"/>
      <c r="AS36" s="55"/>
      <c r="AT36" s="55"/>
      <c r="AU36" s="55"/>
      <c r="AV36" s="55"/>
      <c r="AW36" s="55"/>
      <c r="AX36" s="55"/>
      <c r="AY36" s="55"/>
      <c r="AZ36" s="55"/>
      <c r="BE36" s="3"/>
    </row>
    <row r="37" s="2" customFormat="1" ht="6.96" customHeight="1">
      <c r="A37" s="40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3"/>
      <c r="BE37" s="40"/>
    </row>
    <row r="38" s="2" customFormat="1" ht="25.92" customHeight="1">
      <c r="A38" s="40"/>
      <c r="B38" s="41"/>
      <c r="C38" s="60"/>
      <c r="D38" s="61" t="s">
        <v>48</v>
      </c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3" t="s">
        <v>49</v>
      </c>
      <c r="U38" s="62"/>
      <c r="V38" s="62"/>
      <c r="W38" s="62"/>
      <c r="X38" s="64" t="s">
        <v>50</v>
      </c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5">
        <f>SUM(AK29:AK36)</f>
        <v>0</v>
      </c>
      <c r="AL38" s="62"/>
      <c r="AM38" s="62"/>
      <c r="AN38" s="62"/>
      <c r="AO38" s="66"/>
      <c r="AP38" s="60"/>
      <c r="AQ38" s="60"/>
      <c r="AR38" s="43"/>
      <c r="BE38" s="40"/>
    </row>
    <row r="39" s="2" customFormat="1" ht="6.96" customHeight="1">
      <c r="A39" s="40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3"/>
      <c r="BE39" s="40"/>
    </row>
    <row r="40" s="2" customFormat="1" ht="14.4" customHeight="1">
      <c r="A40" s="40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3"/>
      <c r="BE40" s="4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7"/>
      <c r="C49" s="68"/>
      <c r="D49" s="69" t="s">
        <v>51</v>
      </c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69" t="s">
        <v>52</v>
      </c>
      <c r="AI49" s="70"/>
      <c r="AJ49" s="70"/>
      <c r="AK49" s="70"/>
      <c r="AL49" s="70"/>
      <c r="AM49" s="70"/>
      <c r="AN49" s="70"/>
      <c r="AO49" s="70"/>
      <c r="AP49" s="68"/>
      <c r="AQ49" s="68"/>
      <c r="AR49" s="71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40"/>
      <c r="B60" s="41"/>
      <c r="C60" s="42"/>
      <c r="D60" s="72" t="s">
        <v>53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72" t="s">
        <v>54</v>
      </c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72" t="s">
        <v>53</v>
      </c>
      <c r="AI60" s="45"/>
      <c r="AJ60" s="45"/>
      <c r="AK60" s="45"/>
      <c r="AL60" s="45"/>
      <c r="AM60" s="72" t="s">
        <v>54</v>
      </c>
      <c r="AN60" s="45"/>
      <c r="AO60" s="45"/>
      <c r="AP60" s="42"/>
      <c r="AQ60" s="42"/>
      <c r="AR60" s="43"/>
      <c r="BE60" s="40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40"/>
      <c r="B64" s="41"/>
      <c r="C64" s="42"/>
      <c r="D64" s="69" t="s">
        <v>55</v>
      </c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69" t="s">
        <v>56</v>
      </c>
      <c r="AI64" s="73"/>
      <c r="AJ64" s="73"/>
      <c r="AK64" s="73"/>
      <c r="AL64" s="73"/>
      <c r="AM64" s="73"/>
      <c r="AN64" s="73"/>
      <c r="AO64" s="73"/>
      <c r="AP64" s="42"/>
      <c r="AQ64" s="42"/>
      <c r="AR64" s="43"/>
      <c r="BE64" s="40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40"/>
      <c r="B75" s="41"/>
      <c r="C75" s="42"/>
      <c r="D75" s="72" t="s">
        <v>53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72" t="s">
        <v>54</v>
      </c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72" t="s">
        <v>53</v>
      </c>
      <c r="AI75" s="45"/>
      <c r="AJ75" s="45"/>
      <c r="AK75" s="45"/>
      <c r="AL75" s="45"/>
      <c r="AM75" s="72" t="s">
        <v>54</v>
      </c>
      <c r="AN75" s="45"/>
      <c r="AO75" s="45"/>
      <c r="AP75" s="42"/>
      <c r="AQ75" s="42"/>
      <c r="AR75" s="43"/>
      <c r="BE75" s="40"/>
    </row>
    <row r="76" s="2" customForma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3"/>
      <c r="BE76" s="40"/>
    </row>
    <row r="77" s="2" customFormat="1" ht="6.96" customHeight="1">
      <c r="A77" s="40"/>
      <c r="B77" s="74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75"/>
      <c r="AO77" s="75"/>
      <c r="AP77" s="75"/>
      <c r="AQ77" s="75"/>
      <c r="AR77" s="43"/>
      <c r="BE77" s="40"/>
    </row>
    <row r="81" s="2" customFormat="1" ht="6.96" customHeight="1">
      <c r="A81" s="40"/>
      <c r="B81" s="76"/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77"/>
      <c r="AO81" s="77"/>
      <c r="AP81" s="77"/>
      <c r="AQ81" s="77"/>
      <c r="AR81" s="43"/>
      <c r="BE81" s="40"/>
    </row>
    <row r="82" s="2" customFormat="1" ht="24.96" customHeight="1">
      <c r="A82" s="40"/>
      <c r="B82" s="41"/>
      <c r="C82" s="23" t="s">
        <v>57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3"/>
      <c r="B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3"/>
      <c r="BE83" s="40"/>
    </row>
    <row r="84" s="4" customFormat="1" ht="12" customHeight="1">
      <c r="A84" s="4"/>
      <c r="B84" s="78"/>
      <c r="C84" s="32" t="s">
        <v>12</v>
      </c>
      <c r="D84" s="79"/>
      <c r="E84" s="79"/>
      <c r="F84" s="79"/>
      <c r="G84" s="79"/>
      <c r="H84" s="79"/>
      <c r="I84" s="79"/>
      <c r="J84" s="79"/>
      <c r="K84" s="79"/>
      <c r="L84" s="79" t="str">
        <f>K5</f>
        <v>0425</v>
      </c>
      <c r="M84" s="79"/>
      <c r="N84" s="79"/>
      <c r="O84" s="79"/>
      <c r="P84" s="79"/>
      <c r="Q84" s="79"/>
      <c r="R84" s="79"/>
      <c r="S84" s="79"/>
      <c r="T84" s="79"/>
      <c r="U84" s="79"/>
      <c r="V84" s="79"/>
      <c r="W84" s="79"/>
      <c r="X84" s="79"/>
      <c r="Y84" s="79"/>
      <c r="Z84" s="79"/>
      <c r="AA84" s="79"/>
      <c r="AB84" s="79"/>
      <c r="AC84" s="79"/>
      <c r="AD84" s="79"/>
      <c r="AE84" s="79"/>
      <c r="AF84" s="79"/>
      <c r="AG84" s="79"/>
      <c r="AH84" s="79"/>
      <c r="AI84" s="79"/>
      <c r="AJ84" s="79"/>
      <c r="AK84" s="79"/>
      <c r="AL84" s="79"/>
      <c r="AM84" s="79"/>
      <c r="AN84" s="79"/>
      <c r="AO84" s="79"/>
      <c r="AP84" s="79"/>
      <c r="AQ84" s="79"/>
      <c r="AR84" s="80"/>
      <c r="BE84" s="4"/>
    </row>
    <row r="85" s="5" customFormat="1" ht="36.96" customHeight="1">
      <c r="A85" s="5"/>
      <c r="B85" s="81"/>
      <c r="C85" s="82" t="s">
        <v>15</v>
      </c>
      <c r="D85" s="83"/>
      <c r="E85" s="83"/>
      <c r="F85" s="83"/>
      <c r="G85" s="83"/>
      <c r="H85" s="83"/>
      <c r="I85" s="83"/>
      <c r="J85" s="83"/>
      <c r="K85" s="83"/>
      <c r="L85" s="84" t="str">
        <f>K6</f>
        <v>Depo Jurajov Dvor</v>
      </c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5"/>
      <c r="BE85" s="5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3"/>
      <c r="BE86" s="40"/>
    </row>
    <row r="87" s="2" customFormat="1" ht="12" customHeight="1">
      <c r="A87" s="40"/>
      <c r="B87" s="41"/>
      <c r="C87" s="32" t="s">
        <v>19</v>
      </c>
      <c r="D87" s="42"/>
      <c r="E87" s="42"/>
      <c r="F87" s="42"/>
      <c r="G87" s="42"/>
      <c r="H87" s="42"/>
      <c r="I87" s="42"/>
      <c r="J87" s="42"/>
      <c r="K87" s="42"/>
      <c r="L87" s="86" t="str">
        <f>IF(K8="","",K8)</f>
        <v>Bratislava</v>
      </c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32" t="s">
        <v>21</v>
      </c>
      <c r="AJ87" s="42"/>
      <c r="AK87" s="42"/>
      <c r="AL87" s="42"/>
      <c r="AM87" s="87" t="str">
        <f>IF(AN8= "","",AN8)</f>
        <v>13. 2. 2025</v>
      </c>
      <c r="AN87" s="87"/>
      <c r="AO87" s="42"/>
      <c r="AP87" s="42"/>
      <c r="AQ87" s="42"/>
      <c r="AR87" s="43"/>
      <c r="B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3"/>
      <c r="BE88" s="40"/>
    </row>
    <row r="89" s="2" customFormat="1" ht="15.15" customHeight="1">
      <c r="A89" s="40"/>
      <c r="B89" s="41"/>
      <c r="C89" s="32" t="s">
        <v>23</v>
      </c>
      <c r="D89" s="42"/>
      <c r="E89" s="42"/>
      <c r="F89" s="42"/>
      <c r="G89" s="42"/>
      <c r="H89" s="42"/>
      <c r="I89" s="42"/>
      <c r="J89" s="42"/>
      <c r="K89" s="42"/>
      <c r="L89" s="79" t="str">
        <f>IF(E11= "","",E11)</f>
        <v>Dopravný podnik Bratislava, akciová spoločnosť</v>
      </c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32" t="s">
        <v>31</v>
      </c>
      <c r="AJ89" s="42"/>
      <c r="AK89" s="42"/>
      <c r="AL89" s="42"/>
      <c r="AM89" s="88" t="str">
        <f>IF(E17="","",E17)</f>
        <v xml:space="preserve"> </v>
      </c>
      <c r="AN89" s="79"/>
      <c r="AO89" s="79"/>
      <c r="AP89" s="79"/>
      <c r="AQ89" s="42"/>
      <c r="AR89" s="43"/>
      <c r="AS89" s="89" t="s">
        <v>58</v>
      </c>
      <c r="AT89" s="90"/>
      <c r="AU89" s="91"/>
      <c r="AV89" s="91"/>
      <c r="AW89" s="91"/>
      <c r="AX89" s="91"/>
      <c r="AY89" s="91"/>
      <c r="AZ89" s="91"/>
      <c r="BA89" s="91"/>
      <c r="BB89" s="91"/>
      <c r="BC89" s="91"/>
      <c r="BD89" s="92"/>
      <c r="BE89" s="40"/>
    </row>
    <row r="90" s="2" customFormat="1" ht="15.15" customHeight="1">
      <c r="A90" s="40"/>
      <c r="B90" s="41"/>
      <c r="C90" s="32" t="s">
        <v>29</v>
      </c>
      <c r="D90" s="42"/>
      <c r="E90" s="42"/>
      <c r="F90" s="42"/>
      <c r="G90" s="42"/>
      <c r="H90" s="42"/>
      <c r="I90" s="42"/>
      <c r="J90" s="42"/>
      <c r="K90" s="42"/>
      <c r="L90" s="79" t="str">
        <f>IF(E14= "Vyplň údaj","",E14)</f>
        <v/>
      </c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32" t="s">
        <v>34</v>
      </c>
      <c r="AJ90" s="42"/>
      <c r="AK90" s="42"/>
      <c r="AL90" s="42"/>
      <c r="AM90" s="88" t="str">
        <f>IF(E20="","",E20)</f>
        <v xml:space="preserve"> </v>
      </c>
      <c r="AN90" s="79"/>
      <c r="AO90" s="79"/>
      <c r="AP90" s="79"/>
      <c r="AQ90" s="42"/>
      <c r="AR90" s="43"/>
      <c r="AS90" s="93"/>
      <c r="AT90" s="94"/>
      <c r="AU90" s="95"/>
      <c r="AV90" s="95"/>
      <c r="AW90" s="95"/>
      <c r="AX90" s="95"/>
      <c r="AY90" s="95"/>
      <c r="AZ90" s="95"/>
      <c r="BA90" s="95"/>
      <c r="BB90" s="95"/>
      <c r="BC90" s="95"/>
      <c r="BD90" s="96"/>
      <c r="BE90" s="40"/>
    </row>
    <row r="91" s="2" customFormat="1" ht="10.8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3"/>
      <c r="AS91" s="97"/>
      <c r="AT91" s="98"/>
      <c r="AU91" s="99"/>
      <c r="AV91" s="99"/>
      <c r="AW91" s="99"/>
      <c r="AX91" s="99"/>
      <c r="AY91" s="99"/>
      <c r="AZ91" s="99"/>
      <c r="BA91" s="99"/>
      <c r="BB91" s="99"/>
      <c r="BC91" s="99"/>
      <c r="BD91" s="100"/>
      <c r="BE91" s="40"/>
    </row>
    <row r="92" s="2" customFormat="1" ht="29.28" customHeight="1">
      <c r="A92" s="40"/>
      <c r="B92" s="41"/>
      <c r="C92" s="101" t="s">
        <v>59</v>
      </c>
      <c r="D92" s="102"/>
      <c r="E92" s="102"/>
      <c r="F92" s="102"/>
      <c r="G92" s="102"/>
      <c r="H92" s="103"/>
      <c r="I92" s="104" t="s">
        <v>60</v>
      </c>
      <c r="J92" s="102"/>
      <c r="K92" s="102"/>
      <c r="L92" s="102"/>
      <c r="M92" s="102"/>
      <c r="N92" s="102"/>
      <c r="O92" s="102"/>
      <c r="P92" s="102"/>
      <c r="Q92" s="102"/>
      <c r="R92" s="102"/>
      <c r="S92" s="102"/>
      <c r="T92" s="102"/>
      <c r="U92" s="102"/>
      <c r="V92" s="102"/>
      <c r="W92" s="102"/>
      <c r="X92" s="102"/>
      <c r="Y92" s="102"/>
      <c r="Z92" s="102"/>
      <c r="AA92" s="102"/>
      <c r="AB92" s="102"/>
      <c r="AC92" s="102"/>
      <c r="AD92" s="102"/>
      <c r="AE92" s="102"/>
      <c r="AF92" s="102"/>
      <c r="AG92" s="105" t="s">
        <v>61</v>
      </c>
      <c r="AH92" s="102"/>
      <c r="AI92" s="102"/>
      <c r="AJ92" s="102"/>
      <c r="AK92" s="102"/>
      <c r="AL92" s="102"/>
      <c r="AM92" s="102"/>
      <c r="AN92" s="104" t="s">
        <v>62</v>
      </c>
      <c r="AO92" s="102"/>
      <c r="AP92" s="106"/>
      <c r="AQ92" s="107" t="s">
        <v>63</v>
      </c>
      <c r="AR92" s="43"/>
      <c r="AS92" s="108" t="s">
        <v>64</v>
      </c>
      <c r="AT92" s="109" t="s">
        <v>65</v>
      </c>
      <c r="AU92" s="109" t="s">
        <v>66</v>
      </c>
      <c r="AV92" s="109" t="s">
        <v>67</v>
      </c>
      <c r="AW92" s="109" t="s">
        <v>68</v>
      </c>
      <c r="AX92" s="109" t="s">
        <v>69</v>
      </c>
      <c r="AY92" s="109" t="s">
        <v>70</v>
      </c>
      <c r="AZ92" s="109" t="s">
        <v>71</v>
      </c>
      <c r="BA92" s="109" t="s">
        <v>72</v>
      </c>
      <c r="BB92" s="109" t="s">
        <v>73</v>
      </c>
      <c r="BC92" s="109" t="s">
        <v>74</v>
      </c>
      <c r="BD92" s="110" t="s">
        <v>75</v>
      </c>
      <c r="BE92" s="40"/>
    </row>
    <row r="93" s="2" customFormat="1" ht="10.8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3"/>
      <c r="AS93" s="111"/>
      <c r="AT93" s="112"/>
      <c r="AU93" s="112"/>
      <c r="AV93" s="112"/>
      <c r="AW93" s="112"/>
      <c r="AX93" s="112"/>
      <c r="AY93" s="112"/>
      <c r="AZ93" s="112"/>
      <c r="BA93" s="112"/>
      <c r="BB93" s="112"/>
      <c r="BC93" s="112"/>
      <c r="BD93" s="113"/>
      <c r="BE93" s="40"/>
    </row>
    <row r="94" s="6" customFormat="1" ht="32.4" customHeight="1">
      <c r="A94" s="6"/>
      <c r="B94" s="114"/>
      <c r="C94" s="115" t="s">
        <v>76</v>
      </c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6"/>
      <c r="S94" s="116"/>
      <c r="T94" s="116"/>
      <c r="U94" s="116"/>
      <c r="V94" s="116"/>
      <c r="W94" s="116"/>
      <c r="X94" s="116"/>
      <c r="Y94" s="116"/>
      <c r="Z94" s="116"/>
      <c r="AA94" s="116"/>
      <c r="AB94" s="116"/>
      <c r="AC94" s="116"/>
      <c r="AD94" s="116"/>
      <c r="AE94" s="116"/>
      <c r="AF94" s="116"/>
      <c r="AG94" s="117">
        <f>ROUND(AG95,2)</f>
        <v>0</v>
      </c>
      <c r="AH94" s="117"/>
      <c r="AI94" s="117"/>
      <c r="AJ94" s="117"/>
      <c r="AK94" s="117"/>
      <c r="AL94" s="117"/>
      <c r="AM94" s="117"/>
      <c r="AN94" s="118">
        <f>SUM(AG94,AT94)</f>
        <v>0</v>
      </c>
      <c r="AO94" s="118"/>
      <c r="AP94" s="118"/>
      <c r="AQ94" s="119" t="s">
        <v>1</v>
      </c>
      <c r="AR94" s="120"/>
      <c r="AS94" s="121">
        <f>ROUND(AS95,2)</f>
        <v>0</v>
      </c>
      <c r="AT94" s="122">
        <f>ROUND(SUM(AV94:AW94),2)</f>
        <v>0</v>
      </c>
      <c r="AU94" s="123">
        <f>ROUND(AU95,5)</f>
        <v>0</v>
      </c>
      <c r="AV94" s="122">
        <f>ROUND(AZ94*L32,2)</f>
        <v>0</v>
      </c>
      <c r="AW94" s="122">
        <f>ROUND(BA94*L33,2)</f>
        <v>0</v>
      </c>
      <c r="AX94" s="122">
        <f>ROUND(BB94*L32,2)</f>
        <v>0</v>
      </c>
      <c r="AY94" s="122">
        <f>ROUND(BC94*L33,2)</f>
        <v>0</v>
      </c>
      <c r="AZ94" s="122">
        <f>ROUND(AZ95,2)</f>
        <v>0</v>
      </c>
      <c r="BA94" s="122">
        <f>ROUND(BA95,2)</f>
        <v>0</v>
      </c>
      <c r="BB94" s="122">
        <f>ROUND(BB95,2)</f>
        <v>0</v>
      </c>
      <c r="BC94" s="122">
        <f>ROUND(BC95,2)</f>
        <v>0</v>
      </c>
      <c r="BD94" s="124">
        <f>ROUND(BD95,2)</f>
        <v>0</v>
      </c>
      <c r="BE94" s="6"/>
      <c r="BS94" s="125" t="s">
        <v>77</v>
      </c>
      <c r="BT94" s="125" t="s">
        <v>78</v>
      </c>
      <c r="BU94" s="126" t="s">
        <v>79</v>
      </c>
      <c r="BV94" s="125" t="s">
        <v>80</v>
      </c>
      <c r="BW94" s="125" t="s">
        <v>5</v>
      </c>
      <c r="BX94" s="125" t="s">
        <v>81</v>
      </c>
      <c r="CL94" s="125" t="s">
        <v>1</v>
      </c>
    </row>
    <row r="95" s="7" customFormat="1" ht="24.75" customHeight="1">
      <c r="A95" s="7"/>
      <c r="B95" s="127"/>
      <c r="C95" s="128"/>
      <c r="D95" s="129" t="s">
        <v>82</v>
      </c>
      <c r="E95" s="129"/>
      <c r="F95" s="129"/>
      <c r="G95" s="129"/>
      <c r="H95" s="129"/>
      <c r="I95" s="130"/>
      <c r="J95" s="129" t="s">
        <v>83</v>
      </c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31">
        <f>ROUND(AG96+AG100,2)</f>
        <v>0</v>
      </c>
      <c r="AH95" s="130"/>
      <c r="AI95" s="130"/>
      <c r="AJ95" s="130"/>
      <c r="AK95" s="130"/>
      <c r="AL95" s="130"/>
      <c r="AM95" s="130"/>
      <c r="AN95" s="132">
        <f>SUM(AG95,AT95)</f>
        <v>0</v>
      </c>
      <c r="AO95" s="130"/>
      <c r="AP95" s="130"/>
      <c r="AQ95" s="133" t="s">
        <v>84</v>
      </c>
      <c r="AR95" s="134"/>
      <c r="AS95" s="135">
        <f>ROUND(AS96+AS100,2)</f>
        <v>0</v>
      </c>
      <c r="AT95" s="136">
        <f>ROUND(SUM(AV95:AW95),2)</f>
        <v>0</v>
      </c>
      <c r="AU95" s="137">
        <f>ROUND(AU96+AU100,5)</f>
        <v>0</v>
      </c>
      <c r="AV95" s="136">
        <f>ROUND(AZ95*L32,2)</f>
        <v>0</v>
      </c>
      <c r="AW95" s="136">
        <f>ROUND(BA95*L33,2)</f>
        <v>0</v>
      </c>
      <c r="AX95" s="136">
        <f>ROUND(BB95*L32,2)</f>
        <v>0</v>
      </c>
      <c r="AY95" s="136">
        <f>ROUND(BC95*L33,2)</f>
        <v>0</v>
      </c>
      <c r="AZ95" s="136">
        <f>ROUND(AZ96+AZ100,2)</f>
        <v>0</v>
      </c>
      <c r="BA95" s="136">
        <f>ROUND(BA96+BA100,2)</f>
        <v>0</v>
      </c>
      <c r="BB95" s="136">
        <f>ROUND(BB96+BB100,2)</f>
        <v>0</v>
      </c>
      <c r="BC95" s="136">
        <f>ROUND(BC96+BC100,2)</f>
        <v>0</v>
      </c>
      <c r="BD95" s="138">
        <f>ROUND(BD96+BD100,2)</f>
        <v>0</v>
      </c>
      <c r="BE95" s="7"/>
      <c r="BS95" s="139" t="s">
        <v>77</v>
      </c>
      <c r="BT95" s="139" t="s">
        <v>85</v>
      </c>
      <c r="BU95" s="139" t="s">
        <v>79</v>
      </c>
      <c r="BV95" s="139" t="s">
        <v>80</v>
      </c>
      <c r="BW95" s="139" t="s">
        <v>86</v>
      </c>
      <c r="BX95" s="139" t="s">
        <v>5</v>
      </c>
      <c r="CL95" s="139" t="s">
        <v>1</v>
      </c>
      <c r="CM95" s="139" t="s">
        <v>78</v>
      </c>
    </row>
    <row r="96" s="4" customFormat="1" ht="16.5" customHeight="1">
      <c r="A96" s="4"/>
      <c r="B96" s="78"/>
      <c r="C96" s="140"/>
      <c r="D96" s="140"/>
      <c r="E96" s="141" t="s">
        <v>87</v>
      </c>
      <c r="F96" s="141"/>
      <c r="G96" s="141"/>
      <c r="H96" s="141"/>
      <c r="I96" s="141"/>
      <c r="J96" s="140"/>
      <c r="K96" s="141" t="s">
        <v>88</v>
      </c>
      <c r="L96" s="141"/>
      <c r="M96" s="141"/>
      <c r="N96" s="141"/>
      <c r="O96" s="141"/>
      <c r="P96" s="141"/>
      <c r="Q96" s="141"/>
      <c r="R96" s="141"/>
      <c r="S96" s="141"/>
      <c r="T96" s="141"/>
      <c r="U96" s="141"/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2">
        <f>ROUND(SUM(AG97:AG99),2)</f>
        <v>0</v>
      </c>
      <c r="AH96" s="140"/>
      <c r="AI96" s="140"/>
      <c r="AJ96" s="140"/>
      <c r="AK96" s="140"/>
      <c r="AL96" s="140"/>
      <c r="AM96" s="140"/>
      <c r="AN96" s="143">
        <f>SUM(AG96,AT96)</f>
        <v>0</v>
      </c>
      <c r="AO96" s="140"/>
      <c r="AP96" s="140"/>
      <c r="AQ96" s="144" t="s">
        <v>89</v>
      </c>
      <c r="AR96" s="80"/>
      <c r="AS96" s="145">
        <f>ROUND(SUM(AS97:AS99),2)</f>
        <v>0</v>
      </c>
      <c r="AT96" s="146">
        <f>ROUND(SUM(AV96:AW96),2)</f>
        <v>0</v>
      </c>
      <c r="AU96" s="147">
        <f>ROUND(SUM(AU97:AU99),5)</f>
        <v>0</v>
      </c>
      <c r="AV96" s="146">
        <f>ROUND(AZ96*L32,2)</f>
        <v>0</v>
      </c>
      <c r="AW96" s="146">
        <f>ROUND(BA96*L33,2)</f>
        <v>0</v>
      </c>
      <c r="AX96" s="146">
        <f>ROUND(BB96*L32,2)</f>
        <v>0</v>
      </c>
      <c r="AY96" s="146">
        <f>ROUND(BC96*L33,2)</f>
        <v>0</v>
      </c>
      <c r="AZ96" s="146">
        <f>ROUND(SUM(AZ97:AZ99),2)</f>
        <v>0</v>
      </c>
      <c r="BA96" s="146">
        <f>ROUND(SUM(BA97:BA99),2)</f>
        <v>0</v>
      </c>
      <c r="BB96" s="146">
        <f>ROUND(SUM(BB97:BB99),2)</f>
        <v>0</v>
      </c>
      <c r="BC96" s="146">
        <f>ROUND(SUM(BC97:BC99),2)</f>
        <v>0</v>
      </c>
      <c r="BD96" s="148">
        <f>ROUND(SUM(BD97:BD99),2)</f>
        <v>0</v>
      </c>
      <c r="BE96" s="4"/>
      <c r="BS96" s="149" t="s">
        <v>77</v>
      </c>
      <c r="BT96" s="149" t="s">
        <v>90</v>
      </c>
      <c r="BV96" s="149" t="s">
        <v>80</v>
      </c>
      <c r="BW96" s="149" t="s">
        <v>91</v>
      </c>
      <c r="BX96" s="149" t="s">
        <v>86</v>
      </c>
      <c r="CL96" s="149" t="s">
        <v>1</v>
      </c>
    </row>
    <row r="97" s="4" customFormat="1" ht="16.5" customHeight="1">
      <c r="A97" s="150" t="s">
        <v>92</v>
      </c>
      <c r="B97" s="78"/>
      <c r="C97" s="140"/>
      <c r="D97" s="140"/>
      <c r="E97" s="140"/>
      <c r="F97" s="141" t="s">
        <v>87</v>
      </c>
      <c r="G97" s="141"/>
      <c r="H97" s="141"/>
      <c r="I97" s="141"/>
      <c r="J97" s="141"/>
      <c r="K97" s="140"/>
      <c r="L97" s="141" t="s">
        <v>88</v>
      </c>
      <c r="M97" s="141"/>
      <c r="N97" s="141"/>
      <c r="O97" s="141"/>
      <c r="P97" s="141"/>
      <c r="Q97" s="141"/>
      <c r="R97" s="141"/>
      <c r="S97" s="141"/>
      <c r="T97" s="141"/>
      <c r="U97" s="141"/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3">
        <f>'01_MUŽI - Rekonštrukcia š...'!J34</f>
        <v>0</v>
      </c>
      <c r="AH97" s="140"/>
      <c r="AI97" s="140"/>
      <c r="AJ97" s="140"/>
      <c r="AK97" s="140"/>
      <c r="AL97" s="140"/>
      <c r="AM97" s="140"/>
      <c r="AN97" s="143">
        <f>SUM(AG97,AT97)</f>
        <v>0</v>
      </c>
      <c r="AO97" s="140"/>
      <c r="AP97" s="140"/>
      <c r="AQ97" s="144" t="s">
        <v>89</v>
      </c>
      <c r="AR97" s="80"/>
      <c r="AS97" s="145">
        <v>0</v>
      </c>
      <c r="AT97" s="146">
        <f>ROUND(SUM(AV97:AW97),2)</f>
        <v>0</v>
      </c>
      <c r="AU97" s="147">
        <f>'01_MUŽI - Rekonštrukcia š...'!P151</f>
        <v>0</v>
      </c>
      <c r="AV97" s="146">
        <f>'01_MUŽI - Rekonštrukcia š...'!J37</f>
        <v>0</v>
      </c>
      <c r="AW97" s="146">
        <f>'01_MUŽI - Rekonštrukcia š...'!J38</f>
        <v>0</v>
      </c>
      <c r="AX97" s="146">
        <f>'01_MUŽI - Rekonštrukcia š...'!J39</f>
        <v>0</v>
      </c>
      <c r="AY97" s="146">
        <f>'01_MUŽI - Rekonštrukcia š...'!J40</f>
        <v>0</v>
      </c>
      <c r="AZ97" s="146">
        <f>'01_MUŽI - Rekonštrukcia š...'!F37</f>
        <v>0</v>
      </c>
      <c r="BA97" s="146">
        <f>'01_MUŽI - Rekonštrukcia š...'!F38</f>
        <v>0</v>
      </c>
      <c r="BB97" s="146">
        <f>'01_MUŽI - Rekonštrukcia š...'!F39</f>
        <v>0</v>
      </c>
      <c r="BC97" s="146">
        <f>'01_MUŽI - Rekonštrukcia š...'!F40</f>
        <v>0</v>
      </c>
      <c r="BD97" s="148">
        <f>'01_MUŽI - Rekonštrukcia š...'!F41</f>
        <v>0</v>
      </c>
      <c r="BE97" s="4"/>
      <c r="BT97" s="149" t="s">
        <v>93</v>
      </c>
      <c r="BU97" s="149" t="s">
        <v>94</v>
      </c>
      <c r="BV97" s="149" t="s">
        <v>80</v>
      </c>
      <c r="BW97" s="149" t="s">
        <v>91</v>
      </c>
      <c r="BX97" s="149" t="s">
        <v>86</v>
      </c>
      <c r="CL97" s="149" t="s">
        <v>1</v>
      </c>
    </row>
    <row r="98" s="4" customFormat="1" ht="16.5" customHeight="1">
      <c r="A98" s="150" t="s">
        <v>92</v>
      </c>
      <c r="B98" s="78"/>
      <c r="C98" s="140"/>
      <c r="D98" s="140"/>
      <c r="E98" s="140"/>
      <c r="F98" s="141" t="s">
        <v>95</v>
      </c>
      <c r="G98" s="141"/>
      <c r="H98" s="141"/>
      <c r="I98" s="141"/>
      <c r="J98" s="141"/>
      <c r="K98" s="140"/>
      <c r="L98" s="141" t="s">
        <v>96</v>
      </c>
      <c r="M98" s="141"/>
      <c r="N98" s="141"/>
      <c r="O98" s="141"/>
      <c r="P98" s="141"/>
      <c r="Q98" s="141"/>
      <c r="R98" s="141"/>
      <c r="S98" s="141"/>
      <c r="T98" s="141"/>
      <c r="U98" s="141"/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3">
        <f>'01 - Zdravotechnika'!J36</f>
        <v>0</v>
      </c>
      <c r="AH98" s="140"/>
      <c r="AI98" s="140"/>
      <c r="AJ98" s="140"/>
      <c r="AK98" s="140"/>
      <c r="AL98" s="140"/>
      <c r="AM98" s="140"/>
      <c r="AN98" s="143">
        <f>SUM(AG98,AT98)</f>
        <v>0</v>
      </c>
      <c r="AO98" s="140"/>
      <c r="AP98" s="140"/>
      <c r="AQ98" s="144" t="s">
        <v>89</v>
      </c>
      <c r="AR98" s="80"/>
      <c r="AS98" s="145">
        <v>0</v>
      </c>
      <c r="AT98" s="146">
        <f>ROUND(SUM(AV98:AW98),2)</f>
        <v>0</v>
      </c>
      <c r="AU98" s="147">
        <f>'01 - Zdravotechnika'!P147</f>
        <v>0</v>
      </c>
      <c r="AV98" s="146">
        <f>'01 - Zdravotechnika'!J39</f>
        <v>0</v>
      </c>
      <c r="AW98" s="146">
        <f>'01 - Zdravotechnika'!J40</f>
        <v>0</v>
      </c>
      <c r="AX98" s="146">
        <f>'01 - Zdravotechnika'!J41</f>
        <v>0</v>
      </c>
      <c r="AY98" s="146">
        <f>'01 - Zdravotechnika'!J42</f>
        <v>0</v>
      </c>
      <c r="AZ98" s="146">
        <f>'01 - Zdravotechnika'!F39</f>
        <v>0</v>
      </c>
      <c r="BA98" s="146">
        <f>'01 - Zdravotechnika'!F40</f>
        <v>0</v>
      </c>
      <c r="BB98" s="146">
        <f>'01 - Zdravotechnika'!F41</f>
        <v>0</v>
      </c>
      <c r="BC98" s="146">
        <f>'01 - Zdravotechnika'!F42</f>
        <v>0</v>
      </c>
      <c r="BD98" s="148">
        <f>'01 - Zdravotechnika'!F43</f>
        <v>0</v>
      </c>
      <c r="BE98" s="4"/>
      <c r="BT98" s="149" t="s">
        <v>93</v>
      </c>
      <c r="BV98" s="149" t="s">
        <v>80</v>
      </c>
      <c r="BW98" s="149" t="s">
        <v>97</v>
      </c>
      <c r="BX98" s="149" t="s">
        <v>91</v>
      </c>
      <c r="CL98" s="149" t="s">
        <v>1</v>
      </c>
    </row>
    <row r="99" s="4" customFormat="1" ht="16.5" customHeight="1">
      <c r="A99" s="150" t="s">
        <v>92</v>
      </c>
      <c r="B99" s="78"/>
      <c r="C99" s="140"/>
      <c r="D99" s="140"/>
      <c r="E99" s="140"/>
      <c r="F99" s="141" t="s">
        <v>98</v>
      </c>
      <c r="G99" s="141"/>
      <c r="H99" s="141"/>
      <c r="I99" s="141"/>
      <c r="J99" s="141"/>
      <c r="K99" s="140"/>
      <c r="L99" s="141" t="s">
        <v>99</v>
      </c>
      <c r="M99" s="141"/>
      <c r="N99" s="141"/>
      <c r="O99" s="141"/>
      <c r="P99" s="141"/>
      <c r="Q99" s="141"/>
      <c r="R99" s="141"/>
      <c r="S99" s="141"/>
      <c r="T99" s="141"/>
      <c r="U99" s="141"/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3">
        <f>'02 - Elektroinštalácia'!J36</f>
        <v>0</v>
      </c>
      <c r="AH99" s="140"/>
      <c r="AI99" s="140"/>
      <c r="AJ99" s="140"/>
      <c r="AK99" s="140"/>
      <c r="AL99" s="140"/>
      <c r="AM99" s="140"/>
      <c r="AN99" s="143">
        <f>SUM(AG99,AT99)</f>
        <v>0</v>
      </c>
      <c r="AO99" s="140"/>
      <c r="AP99" s="140"/>
      <c r="AQ99" s="144" t="s">
        <v>89</v>
      </c>
      <c r="AR99" s="80"/>
      <c r="AS99" s="145">
        <v>0</v>
      </c>
      <c r="AT99" s="146">
        <f>ROUND(SUM(AV99:AW99),2)</f>
        <v>0</v>
      </c>
      <c r="AU99" s="147">
        <f>'02 - Elektroinštalácia'!P138</f>
        <v>0</v>
      </c>
      <c r="AV99" s="146">
        <f>'02 - Elektroinštalácia'!J39</f>
        <v>0</v>
      </c>
      <c r="AW99" s="146">
        <f>'02 - Elektroinštalácia'!J40</f>
        <v>0</v>
      </c>
      <c r="AX99" s="146">
        <f>'02 - Elektroinštalácia'!J41</f>
        <v>0</v>
      </c>
      <c r="AY99" s="146">
        <f>'02 - Elektroinštalácia'!J42</f>
        <v>0</v>
      </c>
      <c r="AZ99" s="146">
        <f>'02 - Elektroinštalácia'!F39</f>
        <v>0</v>
      </c>
      <c r="BA99" s="146">
        <f>'02 - Elektroinštalácia'!F40</f>
        <v>0</v>
      </c>
      <c r="BB99" s="146">
        <f>'02 - Elektroinštalácia'!F41</f>
        <v>0</v>
      </c>
      <c r="BC99" s="146">
        <f>'02 - Elektroinštalácia'!F42</f>
        <v>0</v>
      </c>
      <c r="BD99" s="148">
        <f>'02 - Elektroinštalácia'!F43</f>
        <v>0</v>
      </c>
      <c r="BE99" s="4"/>
      <c r="BT99" s="149" t="s">
        <v>93</v>
      </c>
      <c r="BV99" s="149" t="s">
        <v>80</v>
      </c>
      <c r="BW99" s="149" t="s">
        <v>100</v>
      </c>
      <c r="BX99" s="149" t="s">
        <v>91</v>
      </c>
      <c r="CL99" s="149" t="s">
        <v>1</v>
      </c>
    </row>
    <row r="100" s="4" customFormat="1" ht="16.5" customHeight="1">
      <c r="A100" s="4"/>
      <c r="B100" s="78"/>
      <c r="C100" s="140"/>
      <c r="D100" s="140"/>
      <c r="E100" s="141" t="s">
        <v>101</v>
      </c>
      <c r="F100" s="141"/>
      <c r="G100" s="141"/>
      <c r="H100" s="141"/>
      <c r="I100" s="141"/>
      <c r="J100" s="140"/>
      <c r="K100" s="141" t="s">
        <v>102</v>
      </c>
      <c r="L100" s="141"/>
      <c r="M100" s="141"/>
      <c r="N100" s="141"/>
      <c r="O100" s="141"/>
      <c r="P100" s="141"/>
      <c r="Q100" s="141"/>
      <c r="R100" s="141"/>
      <c r="S100" s="141"/>
      <c r="T100" s="141"/>
      <c r="U100" s="141"/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/>
      <c r="AF100" s="141"/>
      <c r="AG100" s="142">
        <f>ROUND(SUM(AG101:AG103),2)</f>
        <v>0</v>
      </c>
      <c r="AH100" s="140"/>
      <c r="AI100" s="140"/>
      <c r="AJ100" s="140"/>
      <c r="AK100" s="140"/>
      <c r="AL100" s="140"/>
      <c r="AM100" s="140"/>
      <c r="AN100" s="143">
        <f>SUM(AG100,AT100)</f>
        <v>0</v>
      </c>
      <c r="AO100" s="140"/>
      <c r="AP100" s="140"/>
      <c r="AQ100" s="144" t="s">
        <v>89</v>
      </c>
      <c r="AR100" s="80"/>
      <c r="AS100" s="145">
        <f>ROUND(SUM(AS101:AS103),2)</f>
        <v>0</v>
      </c>
      <c r="AT100" s="146">
        <f>ROUND(SUM(AV100:AW100),2)</f>
        <v>0</v>
      </c>
      <c r="AU100" s="147">
        <f>ROUND(SUM(AU101:AU103),5)</f>
        <v>0</v>
      </c>
      <c r="AV100" s="146">
        <f>ROUND(AZ100*L32,2)</f>
        <v>0</v>
      </c>
      <c r="AW100" s="146">
        <f>ROUND(BA100*L33,2)</f>
        <v>0</v>
      </c>
      <c r="AX100" s="146">
        <f>ROUND(BB100*L32,2)</f>
        <v>0</v>
      </c>
      <c r="AY100" s="146">
        <f>ROUND(BC100*L33,2)</f>
        <v>0</v>
      </c>
      <c r="AZ100" s="146">
        <f>ROUND(SUM(AZ101:AZ103),2)</f>
        <v>0</v>
      </c>
      <c r="BA100" s="146">
        <f>ROUND(SUM(BA101:BA103),2)</f>
        <v>0</v>
      </c>
      <c r="BB100" s="146">
        <f>ROUND(SUM(BB101:BB103),2)</f>
        <v>0</v>
      </c>
      <c r="BC100" s="146">
        <f>ROUND(SUM(BC101:BC103),2)</f>
        <v>0</v>
      </c>
      <c r="BD100" s="148">
        <f>ROUND(SUM(BD101:BD103),2)</f>
        <v>0</v>
      </c>
      <c r="BE100" s="4"/>
      <c r="BS100" s="149" t="s">
        <v>77</v>
      </c>
      <c r="BT100" s="149" t="s">
        <v>90</v>
      </c>
      <c r="BV100" s="149" t="s">
        <v>80</v>
      </c>
      <c r="BW100" s="149" t="s">
        <v>103</v>
      </c>
      <c r="BX100" s="149" t="s">
        <v>86</v>
      </c>
      <c r="CL100" s="149" t="s">
        <v>1</v>
      </c>
    </row>
    <row r="101" s="4" customFormat="1" ht="16.5" customHeight="1">
      <c r="A101" s="150" t="s">
        <v>92</v>
      </c>
      <c r="B101" s="78"/>
      <c r="C101" s="140"/>
      <c r="D101" s="140"/>
      <c r="E101" s="140"/>
      <c r="F101" s="141" t="s">
        <v>101</v>
      </c>
      <c r="G101" s="141"/>
      <c r="H101" s="141"/>
      <c r="I101" s="141"/>
      <c r="J101" s="141"/>
      <c r="K101" s="140"/>
      <c r="L101" s="141" t="s">
        <v>102</v>
      </c>
      <c r="M101" s="141"/>
      <c r="N101" s="141"/>
      <c r="O101" s="141"/>
      <c r="P101" s="141"/>
      <c r="Q101" s="141"/>
      <c r="R101" s="141"/>
      <c r="S101" s="141"/>
      <c r="T101" s="141"/>
      <c r="U101" s="141"/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/>
      <c r="AF101" s="141"/>
      <c r="AG101" s="143">
        <f>'02_ŽENY - Rekonštrukcia š...'!J34</f>
        <v>0</v>
      </c>
      <c r="AH101" s="140"/>
      <c r="AI101" s="140"/>
      <c r="AJ101" s="140"/>
      <c r="AK101" s="140"/>
      <c r="AL101" s="140"/>
      <c r="AM101" s="140"/>
      <c r="AN101" s="143">
        <f>SUM(AG101,AT101)</f>
        <v>0</v>
      </c>
      <c r="AO101" s="140"/>
      <c r="AP101" s="140"/>
      <c r="AQ101" s="144" t="s">
        <v>89</v>
      </c>
      <c r="AR101" s="80"/>
      <c r="AS101" s="145">
        <v>0</v>
      </c>
      <c r="AT101" s="146">
        <f>ROUND(SUM(AV101:AW101),2)</f>
        <v>0</v>
      </c>
      <c r="AU101" s="147">
        <f>'02_ŽENY - Rekonštrukcia š...'!P150</f>
        <v>0</v>
      </c>
      <c r="AV101" s="146">
        <f>'02_ŽENY - Rekonštrukcia š...'!J37</f>
        <v>0</v>
      </c>
      <c r="AW101" s="146">
        <f>'02_ŽENY - Rekonštrukcia š...'!J38</f>
        <v>0</v>
      </c>
      <c r="AX101" s="146">
        <f>'02_ŽENY - Rekonštrukcia š...'!J39</f>
        <v>0</v>
      </c>
      <c r="AY101" s="146">
        <f>'02_ŽENY - Rekonštrukcia š...'!J40</f>
        <v>0</v>
      </c>
      <c r="AZ101" s="146">
        <f>'02_ŽENY - Rekonštrukcia š...'!F37</f>
        <v>0</v>
      </c>
      <c r="BA101" s="146">
        <f>'02_ŽENY - Rekonštrukcia š...'!F38</f>
        <v>0</v>
      </c>
      <c r="BB101" s="146">
        <f>'02_ŽENY - Rekonštrukcia š...'!F39</f>
        <v>0</v>
      </c>
      <c r="BC101" s="146">
        <f>'02_ŽENY - Rekonštrukcia š...'!F40</f>
        <v>0</v>
      </c>
      <c r="BD101" s="148">
        <f>'02_ŽENY - Rekonštrukcia š...'!F41</f>
        <v>0</v>
      </c>
      <c r="BE101" s="4"/>
      <c r="BT101" s="149" t="s">
        <v>93</v>
      </c>
      <c r="BU101" s="149" t="s">
        <v>94</v>
      </c>
      <c r="BV101" s="149" t="s">
        <v>80</v>
      </c>
      <c r="BW101" s="149" t="s">
        <v>103</v>
      </c>
      <c r="BX101" s="149" t="s">
        <v>86</v>
      </c>
      <c r="CL101" s="149" t="s">
        <v>1</v>
      </c>
    </row>
    <row r="102" s="4" customFormat="1" ht="16.5" customHeight="1">
      <c r="A102" s="150" t="s">
        <v>92</v>
      </c>
      <c r="B102" s="78"/>
      <c r="C102" s="140"/>
      <c r="D102" s="140"/>
      <c r="E102" s="140"/>
      <c r="F102" s="141" t="s">
        <v>95</v>
      </c>
      <c r="G102" s="141"/>
      <c r="H102" s="141"/>
      <c r="I102" s="141"/>
      <c r="J102" s="141"/>
      <c r="K102" s="140"/>
      <c r="L102" s="141" t="s">
        <v>96</v>
      </c>
      <c r="M102" s="141"/>
      <c r="N102" s="141"/>
      <c r="O102" s="141"/>
      <c r="P102" s="141"/>
      <c r="Q102" s="141"/>
      <c r="R102" s="141"/>
      <c r="S102" s="141"/>
      <c r="T102" s="141"/>
      <c r="U102" s="141"/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/>
      <c r="AF102" s="141"/>
      <c r="AG102" s="143">
        <f>'01 - Zdravotechnika_01'!J36</f>
        <v>0</v>
      </c>
      <c r="AH102" s="140"/>
      <c r="AI102" s="140"/>
      <c r="AJ102" s="140"/>
      <c r="AK102" s="140"/>
      <c r="AL102" s="140"/>
      <c r="AM102" s="140"/>
      <c r="AN102" s="143">
        <f>SUM(AG102,AT102)</f>
        <v>0</v>
      </c>
      <c r="AO102" s="140"/>
      <c r="AP102" s="140"/>
      <c r="AQ102" s="144" t="s">
        <v>89</v>
      </c>
      <c r="AR102" s="80"/>
      <c r="AS102" s="145">
        <v>0</v>
      </c>
      <c r="AT102" s="146">
        <f>ROUND(SUM(AV102:AW102),2)</f>
        <v>0</v>
      </c>
      <c r="AU102" s="147">
        <f>'01 - Zdravotechnika_01'!P147</f>
        <v>0</v>
      </c>
      <c r="AV102" s="146">
        <f>'01 - Zdravotechnika_01'!J39</f>
        <v>0</v>
      </c>
      <c r="AW102" s="146">
        <f>'01 - Zdravotechnika_01'!J40</f>
        <v>0</v>
      </c>
      <c r="AX102" s="146">
        <f>'01 - Zdravotechnika_01'!J41</f>
        <v>0</v>
      </c>
      <c r="AY102" s="146">
        <f>'01 - Zdravotechnika_01'!J42</f>
        <v>0</v>
      </c>
      <c r="AZ102" s="146">
        <f>'01 - Zdravotechnika_01'!F39</f>
        <v>0</v>
      </c>
      <c r="BA102" s="146">
        <f>'01 - Zdravotechnika_01'!F40</f>
        <v>0</v>
      </c>
      <c r="BB102" s="146">
        <f>'01 - Zdravotechnika_01'!F41</f>
        <v>0</v>
      </c>
      <c r="BC102" s="146">
        <f>'01 - Zdravotechnika_01'!F42</f>
        <v>0</v>
      </c>
      <c r="BD102" s="148">
        <f>'01 - Zdravotechnika_01'!F43</f>
        <v>0</v>
      </c>
      <c r="BE102" s="4"/>
      <c r="BT102" s="149" t="s">
        <v>93</v>
      </c>
      <c r="BV102" s="149" t="s">
        <v>80</v>
      </c>
      <c r="BW102" s="149" t="s">
        <v>104</v>
      </c>
      <c r="BX102" s="149" t="s">
        <v>103</v>
      </c>
      <c r="CL102" s="149" t="s">
        <v>1</v>
      </c>
    </row>
    <row r="103" s="4" customFormat="1" ht="16.5" customHeight="1">
      <c r="A103" s="150" t="s">
        <v>92</v>
      </c>
      <c r="B103" s="78"/>
      <c r="C103" s="140"/>
      <c r="D103" s="140"/>
      <c r="E103" s="140"/>
      <c r="F103" s="141" t="s">
        <v>98</v>
      </c>
      <c r="G103" s="141"/>
      <c r="H103" s="141"/>
      <c r="I103" s="141"/>
      <c r="J103" s="141"/>
      <c r="K103" s="140"/>
      <c r="L103" s="141" t="s">
        <v>99</v>
      </c>
      <c r="M103" s="141"/>
      <c r="N103" s="141"/>
      <c r="O103" s="141"/>
      <c r="P103" s="141"/>
      <c r="Q103" s="141"/>
      <c r="R103" s="141"/>
      <c r="S103" s="141"/>
      <c r="T103" s="141"/>
      <c r="U103" s="141"/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/>
      <c r="AF103" s="141"/>
      <c r="AG103" s="143">
        <f>'02 - Elektroinštalácia_01'!J36</f>
        <v>0</v>
      </c>
      <c r="AH103" s="140"/>
      <c r="AI103" s="140"/>
      <c r="AJ103" s="140"/>
      <c r="AK103" s="140"/>
      <c r="AL103" s="140"/>
      <c r="AM103" s="140"/>
      <c r="AN103" s="143">
        <f>SUM(AG103,AT103)</f>
        <v>0</v>
      </c>
      <c r="AO103" s="140"/>
      <c r="AP103" s="140"/>
      <c r="AQ103" s="144" t="s">
        <v>89</v>
      </c>
      <c r="AR103" s="80"/>
      <c r="AS103" s="151">
        <v>0</v>
      </c>
      <c r="AT103" s="152">
        <f>ROUND(SUM(AV103:AW103),2)</f>
        <v>0</v>
      </c>
      <c r="AU103" s="153">
        <f>'02 - Elektroinštalácia_01'!P138</f>
        <v>0</v>
      </c>
      <c r="AV103" s="152">
        <f>'02 - Elektroinštalácia_01'!J39</f>
        <v>0</v>
      </c>
      <c r="AW103" s="152">
        <f>'02 - Elektroinštalácia_01'!J40</f>
        <v>0</v>
      </c>
      <c r="AX103" s="152">
        <f>'02 - Elektroinštalácia_01'!J41</f>
        <v>0</v>
      </c>
      <c r="AY103" s="152">
        <f>'02 - Elektroinštalácia_01'!J42</f>
        <v>0</v>
      </c>
      <c r="AZ103" s="152">
        <f>'02 - Elektroinštalácia_01'!F39</f>
        <v>0</v>
      </c>
      <c r="BA103" s="152">
        <f>'02 - Elektroinštalácia_01'!F40</f>
        <v>0</v>
      </c>
      <c r="BB103" s="152">
        <f>'02 - Elektroinštalácia_01'!F41</f>
        <v>0</v>
      </c>
      <c r="BC103" s="152">
        <f>'02 - Elektroinštalácia_01'!F42</f>
        <v>0</v>
      </c>
      <c r="BD103" s="154">
        <f>'02 - Elektroinštalácia_01'!F43</f>
        <v>0</v>
      </c>
      <c r="BE103" s="4"/>
      <c r="BT103" s="149" t="s">
        <v>93</v>
      </c>
      <c r="BV103" s="149" t="s">
        <v>80</v>
      </c>
      <c r="BW103" s="149" t="s">
        <v>105</v>
      </c>
      <c r="BX103" s="149" t="s">
        <v>103</v>
      </c>
      <c r="CL103" s="149" t="s">
        <v>1</v>
      </c>
    </row>
    <row r="104">
      <c r="B104" s="21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0"/>
    </row>
    <row r="105" s="2" customFormat="1" ht="30" customHeight="1">
      <c r="A105" s="40"/>
      <c r="B105" s="41"/>
      <c r="C105" s="115" t="s">
        <v>106</v>
      </c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118">
        <f>ROUND(SUM(AG106:AG109), 2)</f>
        <v>0</v>
      </c>
      <c r="AH105" s="118"/>
      <c r="AI105" s="118"/>
      <c r="AJ105" s="118"/>
      <c r="AK105" s="118"/>
      <c r="AL105" s="118"/>
      <c r="AM105" s="118"/>
      <c r="AN105" s="118">
        <f>ROUND(SUM(AN106:AN109), 2)</f>
        <v>0</v>
      </c>
      <c r="AO105" s="118"/>
      <c r="AP105" s="118"/>
      <c r="AQ105" s="155"/>
      <c r="AR105" s="43"/>
      <c r="AS105" s="108" t="s">
        <v>107</v>
      </c>
      <c r="AT105" s="109" t="s">
        <v>108</v>
      </c>
      <c r="AU105" s="109" t="s">
        <v>42</v>
      </c>
      <c r="AV105" s="110" t="s">
        <v>65</v>
      </c>
      <c r="AW105" s="40"/>
      <c r="AX105" s="40"/>
      <c r="AY105" s="40"/>
      <c r="AZ105" s="40"/>
      <c r="BA105" s="40"/>
      <c r="BB105" s="40"/>
      <c r="BC105" s="40"/>
      <c r="BD105" s="40"/>
      <c r="BE105" s="40"/>
    </row>
    <row r="106" s="2" customFormat="1" ht="19.92" customHeight="1">
      <c r="A106" s="40"/>
      <c r="B106" s="41"/>
      <c r="C106" s="42"/>
      <c r="D106" s="156" t="s">
        <v>109</v>
      </c>
      <c r="E106" s="156"/>
      <c r="F106" s="156"/>
      <c r="G106" s="156"/>
      <c r="H106" s="156"/>
      <c r="I106" s="156"/>
      <c r="J106" s="156"/>
      <c r="K106" s="156"/>
      <c r="L106" s="156"/>
      <c r="M106" s="156"/>
      <c r="N106" s="156"/>
      <c r="O106" s="156"/>
      <c r="P106" s="156"/>
      <c r="Q106" s="156"/>
      <c r="R106" s="156"/>
      <c r="S106" s="156"/>
      <c r="T106" s="156"/>
      <c r="U106" s="156"/>
      <c r="V106" s="156"/>
      <c r="W106" s="156"/>
      <c r="X106" s="156"/>
      <c r="Y106" s="156"/>
      <c r="Z106" s="156"/>
      <c r="AA106" s="156"/>
      <c r="AB106" s="156"/>
      <c r="AC106" s="42"/>
      <c r="AD106" s="42"/>
      <c r="AE106" s="42"/>
      <c r="AF106" s="42"/>
      <c r="AG106" s="157">
        <f>ROUND(AG94 * AS106, 2)</f>
        <v>0</v>
      </c>
      <c r="AH106" s="143"/>
      <c r="AI106" s="143"/>
      <c r="AJ106" s="143"/>
      <c r="AK106" s="143"/>
      <c r="AL106" s="143"/>
      <c r="AM106" s="143"/>
      <c r="AN106" s="143">
        <f>ROUND(AG106 + AV106, 2)</f>
        <v>0</v>
      </c>
      <c r="AO106" s="143"/>
      <c r="AP106" s="143"/>
      <c r="AQ106" s="42"/>
      <c r="AR106" s="43"/>
      <c r="AS106" s="158">
        <v>0</v>
      </c>
      <c r="AT106" s="159" t="s">
        <v>110</v>
      </c>
      <c r="AU106" s="159" t="s">
        <v>43</v>
      </c>
      <c r="AV106" s="148">
        <f>ROUND(IF(AU106="základná",AG106*L32,IF(AU106="znížená",AG106*L33,0)), 2)</f>
        <v>0</v>
      </c>
      <c r="AW106" s="40"/>
      <c r="AX106" s="40"/>
      <c r="AY106" s="40"/>
      <c r="AZ106" s="40"/>
      <c r="BA106" s="40"/>
      <c r="BB106" s="40"/>
      <c r="BC106" s="40"/>
      <c r="BD106" s="40"/>
      <c r="BE106" s="40"/>
      <c r="BV106" s="17" t="s">
        <v>111</v>
      </c>
      <c r="BY106" s="160">
        <f>IF(AU106="základná",AV106,0)</f>
        <v>0</v>
      </c>
      <c r="BZ106" s="160">
        <f>IF(AU106="znížená",AV106,0)</f>
        <v>0</v>
      </c>
      <c r="CA106" s="160">
        <v>0</v>
      </c>
      <c r="CB106" s="160">
        <v>0</v>
      </c>
      <c r="CC106" s="160">
        <v>0</v>
      </c>
      <c r="CD106" s="160">
        <f>IF(AU106="základná",AG106,0)</f>
        <v>0</v>
      </c>
      <c r="CE106" s="160">
        <f>IF(AU106="znížená",AG106,0)</f>
        <v>0</v>
      </c>
      <c r="CF106" s="160">
        <f>IF(AU106="zákl. prenesená",AG106,0)</f>
        <v>0</v>
      </c>
      <c r="CG106" s="160">
        <f>IF(AU106="zníž. prenesená",AG106,0)</f>
        <v>0</v>
      </c>
      <c r="CH106" s="160">
        <f>IF(AU106="nulová",AG106,0)</f>
        <v>0</v>
      </c>
      <c r="CI106" s="17">
        <f>IF(AU106="základná",1,IF(AU106="znížená",2,IF(AU106="zákl. prenesená",4,IF(AU106="zníž. prenesená",5,3))))</f>
        <v>1</v>
      </c>
      <c r="CJ106" s="17">
        <f>IF(AT106="stavebná časť",1,IF(AT106="investičná časť",2,3))</f>
        <v>1</v>
      </c>
      <c r="CK106" s="17" t="str">
        <f>IF(D106="Vyplň vlastné","","x")</f>
        <v>x</v>
      </c>
    </row>
    <row r="107" s="2" customFormat="1" ht="19.92" customHeight="1">
      <c r="A107" s="40"/>
      <c r="B107" s="41"/>
      <c r="C107" s="42"/>
      <c r="D107" s="161" t="s">
        <v>112</v>
      </c>
      <c r="E107" s="156"/>
      <c r="F107" s="156"/>
      <c r="G107" s="156"/>
      <c r="H107" s="156"/>
      <c r="I107" s="156"/>
      <c r="J107" s="156"/>
      <c r="K107" s="156"/>
      <c r="L107" s="156"/>
      <c r="M107" s="156"/>
      <c r="N107" s="156"/>
      <c r="O107" s="156"/>
      <c r="P107" s="156"/>
      <c r="Q107" s="156"/>
      <c r="R107" s="156"/>
      <c r="S107" s="156"/>
      <c r="T107" s="156"/>
      <c r="U107" s="156"/>
      <c r="V107" s="156"/>
      <c r="W107" s="156"/>
      <c r="X107" s="156"/>
      <c r="Y107" s="156"/>
      <c r="Z107" s="156"/>
      <c r="AA107" s="156"/>
      <c r="AB107" s="156"/>
      <c r="AC107" s="42"/>
      <c r="AD107" s="42"/>
      <c r="AE107" s="42"/>
      <c r="AF107" s="42"/>
      <c r="AG107" s="157">
        <f>ROUND(AG94 * AS107, 2)</f>
        <v>0</v>
      </c>
      <c r="AH107" s="143"/>
      <c r="AI107" s="143"/>
      <c r="AJ107" s="143"/>
      <c r="AK107" s="143"/>
      <c r="AL107" s="143"/>
      <c r="AM107" s="143"/>
      <c r="AN107" s="143">
        <f>ROUND(AG107 + AV107, 2)</f>
        <v>0</v>
      </c>
      <c r="AO107" s="143"/>
      <c r="AP107" s="143"/>
      <c r="AQ107" s="42"/>
      <c r="AR107" s="43"/>
      <c r="AS107" s="158">
        <v>0</v>
      </c>
      <c r="AT107" s="159" t="s">
        <v>110</v>
      </c>
      <c r="AU107" s="159" t="s">
        <v>43</v>
      </c>
      <c r="AV107" s="148">
        <f>ROUND(IF(AU107="základná",AG107*L32,IF(AU107="znížená",AG107*L33,0)), 2)</f>
        <v>0</v>
      </c>
      <c r="AW107" s="40"/>
      <c r="AX107" s="40"/>
      <c r="AY107" s="40"/>
      <c r="AZ107" s="40"/>
      <c r="BA107" s="40"/>
      <c r="BB107" s="40"/>
      <c r="BC107" s="40"/>
      <c r="BD107" s="40"/>
      <c r="BE107" s="40"/>
      <c r="BV107" s="17" t="s">
        <v>113</v>
      </c>
      <c r="BY107" s="160">
        <f>IF(AU107="základná",AV107,0)</f>
        <v>0</v>
      </c>
      <c r="BZ107" s="160">
        <f>IF(AU107="znížená",AV107,0)</f>
        <v>0</v>
      </c>
      <c r="CA107" s="160">
        <v>0</v>
      </c>
      <c r="CB107" s="160">
        <v>0</v>
      </c>
      <c r="CC107" s="160">
        <v>0</v>
      </c>
      <c r="CD107" s="160">
        <f>IF(AU107="základná",AG107,0)</f>
        <v>0</v>
      </c>
      <c r="CE107" s="160">
        <f>IF(AU107="znížená",AG107,0)</f>
        <v>0</v>
      </c>
      <c r="CF107" s="160">
        <f>IF(AU107="zákl. prenesená",AG107,0)</f>
        <v>0</v>
      </c>
      <c r="CG107" s="160">
        <f>IF(AU107="zníž. prenesená",AG107,0)</f>
        <v>0</v>
      </c>
      <c r="CH107" s="160">
        <f>IF(AU107="nulová",AG107,0)</f>
        <v>0</v>
      </c>
      <c r="CI107" s="17">
        <f>IF(AU107="základná",1,IF(AU107="znížená",2,IF(AU107="zákl. prenesená",4,IF(AU107="zníž. prenesená",5,3))))</f>
        <v>1</v>
      </c>
      <c r="CJ107" s="17">
        <f>IF(AT107="stavebná časť",1,IF(AT107="investičná časť",2,3))</f>
        <v>1</v>
      </c>
      <c r="CK107" s="17" t="str">
        <f>IF(D107="Vyplň vlastné","","x")</f>
        <v/>
      </c>
    </row>
    <row r="108" s="2" customFormat="1" ht="19.92" customHeight="1">
      <c r="A108" s="40"/>
      <c r="B108" s="41"/>
      <c r="C108" s="42"/>
      <c r="D108" s="161" t="s">
        <v>112</v>
      </c>
      <c r="E108" s="156"/>
      <c r="F108" s="156"/>
      <c r="G108" s="156"/>
      <c r="H108" s="156"/>
      <c r="I108" s="156"/>
      <c r="J108" s="156"/>
      <c r="K108" s="156"/>
      <c r="L108" s="156"/>
      <c r="M108" s="156"/>
      <c r="N108" s="156"/>
      <c r="O108" s="156"/>
      <c r="P108" s="156"/>
      <c r="Q108" s="156"/>
      <c r="R108" s="156"/>
      <c r="S108" s="156"/>
      <c r="T108" s="156"/>
      <c r="U108" s="156"/>
      <c r="V108" s="156"/>
      <c r="W108" s="156"/>
      <c r="X108" s="156"/>
      <c r="Y108" s="156"/>
      <c r="Z108" s="156"/>
      <c r="AA108" s="156"/>
      <c r="AB108" s="156"/>
      <c r="AC108" s="42"/>
      <c r="AD108" s="42"/>
      <c r="AE108" s="42"/>
      <c r="AF108" s="42"/>
      <c r="AG108" s="157">
        <f>ROUND(AG94 * AS108, 2)</f>
        <v>0</v>
      </c>
      <c r="AH108" s="143"/>
      <c r="AI108" s="143"/>
      <c r="AJ108" s="143"/>
      <c r="AK108" s="143"/>
      <c r="AL108" s="143"/>
      <c r="AM108" s="143"/>
      <c r="AN108" s="143">
        <f>ROUND(AG108 + AV108, 2)</f>
        <v>0</v>
      </c>
      <c r="AO108" s="143"/>
      <c r="AP108" s="143"/>
      <c r="AQ108" s="42"/>
      <c r="AR108" s="43"/>
      <c r="AS108" s="158">
        <v>0</v>
      </c>
      <c r="AT108" s="159" t="s">
        <v>110</v>
      </c>
      <c r="AU108" s="159" t="s">
        <v>43</v>
      </c>
      <c r="AV108" s="148">
        <f>ROUND(IF(AU108="základná",AG108*L32,IF(AU108="znížená",AG108*L33,0)), 2)</f>
        <v>0</v>
      </c>
      <c r="AW108" s="40"/>
      <c r="AX108" s="40"/>
      <c r="AY108" s="40"/>
      <c r="AZ108" s="40"/>
      <c r="BA108" s="40"/>
      <c r="BB108" s="40"/>
      <c r="BC108" s="40"/>
      <c r="BD108" s="40"/>
      <c r="BE108" s="40"/>
      <c r="BV108" s="17" t="s">
        <v>113</v>
      </c>
      <c r="BY108" s="160">
        <f>IF(AU108="základná",AV108,0)</f>
        <v>0</v>
      </c>
      <c r="BZ108" s="160">
        <f>IF(AU108="znížená",AV108,0)</f>
        <v>0</v>
      </c>
      <c r="CA108" s="160">
        <v>0</v>
      </c>
      <c r="CB108" s="160">
        <v>0</v>
      </c>
      <c r="CC108" s="160">
        <v>0</v>
      </c>
      <c r="CD108" s="160">
        <f>IF(AU108="základná",AG108,0)</f>
        <v>0</v>
      </c>
      <c r="CE108" s="160">
        <f>IF(AU108="znížená",AG108,0)</f>
        <v>0</v>
      </c>
      <c r="CF108" s="160">
        <f>IF(AU108="zákl. prenesená",AG108,0)</f>
        <v>0</v>
      </c>
      <c r="CG108" s="160">
        <f>IF(AU108="zníž. prenesená",AG108,0)</f>
        <v>0</v>
      </c>
      <c r="CH108" s="160">
        <f>IF(AU108="nulová",AG108,0)</f>
        <v>0</v>
      </c>
      <c r="CI108" s="17">
        <f>IF(AU108="základná",1,IF(AU108="znížená",2,IF(AU108="zákl. prenesená",4,IF(AU108="zníž. prenesená",5,3))))</f>
        <v>1</v>
      </c>
      <c r="CJ108" s="17">
        <f>IF(AT108="stavebná časť",1,IF(AT108="investičná časť",2,3))</f>
        <v>1</v>
      </c>
      <c r="CK108" s="17" t="str">
        <f>IF(D108="Vyplň vlastné","","x")</f>
        <v/>
      </c>
    </row>
    <row r="109" s="2" customFormat="1" ht="19.92" customHeight="1">
      <c r="A109" s="40"/>
      <c r="B109" s="41"/>
      <c r="C109" s="42"/>
      <c r="D109" s="161" t="s">
        <v>112</v>
      </c>
      <c r="E109" s="156"/>
      <c r="F109" s="156"/>
      <c r="G109" s="156"/>
      <c r="H109" s="156"/>
      <c r="I109" s="156"/>
      <c r="J109" s="156"/>
      <c r="K109" s="156"/>
      <c r="L109" s="156"/>
      <c r="M109" s="156"/>
      <c r="N109" s="156"/>
      <c r="O109" s="156"/>
      <c r="P109" s="156"/>
      <c r="Q109" s="156"/>
      <c r="R109" s="156"/>
      <c r="S109" s="156"/>
      <c r="T109" s="156"/>
      <c r="U109" s="156"/>
      <c r="V109" s="156"/>
      <c r="W109" s="156"/>
      <c r="X109" s="156"/>
      <c r="Y109" s="156"/>
      <c r="Z109" s="156"/>
      <c r="AA109" s="156"/>
      <c r="AB109" s="156"/>
      <c r="AC109" s="42"/>
      <c r="AD109" s="42"/>
      <c r="AE109" s="42"/>
      <c r="AF109" s="42"/>
      <c r="AG109" s="157">
        <f>ROUND(AG94 * AS109, 2)</f>
        <v>0</v>
      </c>
      <c r="AH109" s="143"/>
      <c r="AI109" s="143"/>
      <c r="AJ109" s="143"/>
      <c r="AK109" s="143"/>
      <c r="AL109" s="143"/>
      <c r="AM109" s="143"/>
      <c r="AN109" s="143">
        <f>ROUND(AG109 + AV109, 2)</f>
        <v>0</v>
      </c>
      <c r="AO109" s="143"/>
      <c r="AP109" s="143"/>
      <c r="AQ109" s="42"/>
      <c r="AR109" s="43"/>
      <c r="AS109" s="162">
        <v>0</v>
      </c>
      <c r="AT109" s="163" t="s">
        <v>110</v>
      </c>
      <c r="AU109" s="163" t="s">
        <v>43</v>
      </c>
      <c r="AV109" s="154">
        <f>ROUND(IF(AU109="základná",AG109*L32,IF(AU109="znížená",AG109*L33,0)), 2)</f>
        <v>0</v>
      </c>
      <c r="AW109" s="40"/>
      <c r="AX109" s="40"/>
      <c r="AY109" s="40"/>
      <c r="AZ109" s="40"/>
      <c r="BA109" s="40"/>
      <c r="BB109" s="40"/>
      <c r="BC109" s="40"/>
      <c r="BD109" s="40"/>
      <c r="BE109" s="40"/>
      <c r="BV109" s="17" t="s">
        <v>113</v>
      </c>
      <c r="BY109" s="160">
        <f>IF(AU109="základná",AV109,0)</f>
        <v>0</v>
      </c>
      <c r="BZ109" s="160">
        <f>IF(AU109="znížená",AV109,0)</f>
        <v>0</v>
      </c>
      <c r="CA109" s="160">
        <v>0</v>
      </c>
      <c r="CB109" s="160">
        <v>0</v>
      </c>
      <c r="CC109" s="160">
        <v>0</v>
      </c>
      <c r="CD109" s="160">
        <f>IF(AU109="základná",AG109,0)</f>
        <v>0</v>
      </c>
      <c r="CE109" s="160">
        <f>IF(AU109="znížená",AG109,0)</f>
        <v>0</v>
      </c>
      <c r="CF109" s="160">
        <f>IF(AU109="zákl. prenesená",AG109,0)</f>
        <v>0</v>
      </c>
      <c r="CG109" s="160">
        <f>IF(AU109="zníž. prenesená",AG109,0)</f>
        <v>0</v>
      </c>
      <c r="CH109" s="160">
        <f>IF(AU109="nulová",AG109,0)</f>
        <v>0</v>
      </c>
      <c r="CI109" s="17">
        <f>IF(AU109="základná",1,IF(AU109="znížená",2,IF(AU109="zákl. prenesená",4,IF(AU109="zníž. prenesená",5,3))))</f>
        <v>1</v>
      </c>
      <c r="CJ109" s="17">
        <f>IF(AT109="stavebná časť",1,IF(AT109="investičná časť",2,3))</f>
        <v>1</v>
      </c>
      <c r="CK109" s="17" t="str">
        <f>IF(D109="Vyplň vlastné","","x")</f>
        <v/>
      </c>
    </row>
    <row r="110" s="2" customFormat="1" ht="10.8" customHeight="1">
      <c r="A110" s="40"/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3"/>
      <c r="AS110" s="40"/>
      <c r="AT110" s="40"/>
      <c r="AU110" s="40"/>
      <c r="AV110" s="40"/>
      <c r="AW110" s="40"/>
      <c r="AX110" s="40"/>
      <c r="AY110" s="40"/>
      <c r="AZ110" s="40"/>
      <c r="BA110" s="40"/>
      <c r="BB110" s="40"/>
      <c r="BC110" s="40"/>
      <c r="BD110" s="40"/>
      <c r="BE110" s="40"/>
    </row>
    <row r="111" s="2" customFormat="1" ht="30" customHeight="1">
      <c r="A111" s="40"/>
      <c r="B111" s="41"/>
      <c r="C111" s="164" t="s">
        <v>114</v>
      </c>
      <c r="D111" s="165"/>
      <c r="E111" s="165"/>
      <c r="F111" s="165"/>
      <c r="G111" s="165"/>
      <c r="H111" s="165"/>
      <c r="I111" s="165"/>
      <c r="J111" s="165"/>
      <c r="K111" s="165"/>
      <c r="L111" s="165"/>
      <c r="M111" s="165"/>
      <c r="N111" s="165"/>
      <c r="O111" s="165"/>
      <c r="P111" s="165"/>
      <c r="Q111" s="165"/>
      <c r="R111" s="165"/>
      <c r="S111" s="165"/>
      <c r="T111" s="165"/>
      <c r="U111" s="165"/>
      <c r="V111" s="165"/>
      <c r="W111" s="165"/>
      <c r="X111" s="165"/>
      <c r="Y111" s="165"/>
      <c r="Z111" s="165"/>
      <c r="AA111" s="165"/>
      <c r="AB111" s="165"/>
      <c r="AC111" s="165"/>
      <c r="AD111" s="165"/>
      <c r="AE111" s="165"/>
      <c r="AF111" s="165"/>
      <c r="AG111" s="166">
        <f>ROUND(AG94 + AG105, 2)</f>
        <v>0</v>
      </c>
      <c r="AH111" s="166"/>
      <c r="AI111" s="166"/>
      <c r="AJ111" s="166"/>
      <c r="AK111" s="166"/>
      <c r="AL111" s="166"/>
      <c r="AM111" s="166"/>
      <c r="AN111" s="166">
        <f>ROUND(AN94 + AN105, 2)</f>
        <v>0</v>
      </c>
      <c r="AO111" s="166"/>
      <c r="AP111" s="166"/>
      <c r="AQ111" s="165"/>
      <c r="AR111" s="43"/>
      <c r="AS111" s="40"/>
      <c r="AT111" s="40"/>
      <c r="AU111" s="40"/>
      <c r="AV111" s="40"/>
      <c r="AW111" s="40"/>
      <c r="AX111" s="40"/>
      <c r="AY111" s="40"/>
      <c r="AZ111" s="40"/>
      <c r="BA111" s="40"/>
      <c r="BB111" s="40"/>
      <c r="BC111" s="40"/>
      <c r="BD111" s="40"/>
      <c r="BE111" s="40"/>
    </row>
    <row r="112" s="2" customFormat="1" ht="6.96" customHeight="1">
      <c r="A112" s="40"/>
      <c r="B112" s="74"/>
      <c r="C112" s="75"/>
      <c r="D112" s="75"/>
      <c r="E112" s="75"/>
      <c r="F112" s="75"/>
      <c r="G112" s="75"/>
      <c r="H112" s="75"/>
      <c r="I112" s="75"/>
      <c r="J112" s="75"/>
      <c r="K112" s="75"/>
      <c r="L112" s="75"/>
      <c r="M112" s="75"/>
      <c r="N112" s="75"/>
      <c r="O112" s="75"/>
      <c r="P112" s="75"/>
      <c r="Q112" s="75"/>
      <c r="R112" s="75"/>
      <c r="S112" s="75"/>
      <c r="T112" s="75"/>
      <c r="U112" s="75"/>
      <c r="V112" s="75"/>
      <c r="W112" s="75"/>
      <c r="X112" s="75"/>
      <c r="Y112" s="75"/>
      <c r="Z112" s="75"/>
      <c r="AA112" s="75"/>
      <c r="AB112" s="75"/>
      <c r="AC112" s="75"/>
      <c r="AD112" s="75"/>
      <c r="AE112" s="75"/>
      <c r="AF112" s="75"/>
      <c r="AG112" s="75"/>
      <c r="AH112" s="75"/>
      <c r="AI112" s="75"/>
      <c r="AJ112" s="75"/>
      <c r="AK112" s="75"/>
      <c r="AL112" s="75"/>
      <c r="AM112" s="75"/>
      <c r="AN112" s="75"/>
      <c r="AO112" s="75"/>
      <c r="AP112" s="75"/>
      <c r="AQ112" s="75"/>
      <c r="AR112" s="43"/>
      <c r="AS112" s="40"/>
      <c r="AT112" s="40"/>
      <c r="AU112" s="40"/>
      <c r="AV112" s="40"/>
      <c r="AW112" s="40"/>
      <c r="AX112" s="40"/>
      <c r="AY112" s="40"/>
      <c r="AZ112" s="40"/>
      <c r="BA112" s="40"/>
      <c r="BB112" s="40"/>
      <c r="BC112" s="40"/>
      <c r="BD112" s="40"/>
      <c r="BE112" s="40"/>
    </row>
  </sheetData>
  <sheetProtection sheet="1" formatColumns="0" formatRows="0" objects="1" scenarios="1" spinCount="100000" saltValue="pM0+OKLqatKP1Rvua0NTX1GK2EOCMJMb+V9BEWKRzrRHMRyHscDM1bKa6427/fKRMOn5MziEIipdJeU1F20S8Q==" hashValue="4fNVIOlSBwEuCsMMZa7HucmwDRu2y+kTtjrzXiWj6lpDwTB0lAGotHtOwb8O0DXvtLMocm9XJ30NII2OzVUHIA==" algorithmName="SHA-512" password="C549"/>
  <mergeCells count="92">
    <mergeCell ref="C92:G92"/>
    <mergeCell ref="D107:AB107"/>
    <mergeCell ref="D106:AB106"/>
    <mergeCell ref="D95:H95"/>
    <mergeCell ref="E96:I96"/>
    <mergeCell ref="E100:I100"/>
    <mergeCell ref="F101:J101"/>
    <mergeCell ref="F103:J103"/>
    <mergeCell ref="F99:J99"/>
    <mergeCell ref="F98:J98"/>
    <mergeCell ref="F102:J102"/>
    <mergeCell ref="F97:J97"/>
    <mergeCell ref="I92:AF92"/>
    <mergeCell ref="J95:AF95"/>
    <mergeCell ref="K100:AF100"/>
    <mergeCell ref="K96:AF96"/>
    <mergeCell ref="L102:AF102"/>
    <mergeCell ref="L101:AF101"/>
    <mergeCell ref="L98:AF98"/>
    <mergeCell ref="L99:AF99"/>
    <mergeCell ref="L103:AF103"/>
    <mergeCell ref="L85:AO85"/>
    <mergeCell ref="L97:AF97"/>
    <mergeCell ref="AG107:AM107"/>
    <mergeCell ref="D108:AB108"/>
    <mergeCell ref="AG108:AM108"/>
    <mergeCell ref="D109:AB109"/>
    <mergeCell ref="AG109:AM109"/>
    <mergeCell ref="AG94:AM94"/>
    <mergeCell ref="AG105:AM105"/>
    <mergeCell ref="AG111:AM111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AK31:AO31"/>
    <mergeCell ref="L31:P31"/>
    <mergeCell ref="AK32:AO32"/>
    <mergeCell ref="W32:AE32"/>
    <mergeCell ref="L32:P32"/>
    <mergeCell ref="W33:AE33"/>
    <mergeCell ref="AK33:AO33"/>
    <mergeCell ref="L33:P33"/>
    <mergeCell ref="L34:P34"/>
    <mergeCell ref="W34:AE34"/>
    <mergeCell ref="AK34:AO34"/>
    <mergeCell ref="W35:AE35"/>
    <mergeCell ref="AK35:AO35"/>
    <mergeCell ref="L35:P35"/>
    <mergeCell ref="AK36:AO36"/>
    <mergeCell ref="L36:P36"/>
    <mergeCell ref="W36:AE36"/>
    <mergeCell ref="AK38:AO38"/>
    <mergeCell ref="X38:AB38"/>
    <mergeCell ref="AR2:BE2"/>
    <mergeCell ref="AG106:AM106"/>
    <mergeCell ref="AG103:AM103"/>
    <mergeCell ref="AG102:AM102"/>
    <mergeCell ref="AG92:AM92"/>
    <mergeCell ref="AG101:AM101"/>
    <mergeCell ref="AG100:AM100"/>
    <mergeCell ref="AG95:AM95"/>
    <mergeCell ref="AG98:AM98"/>
    <mergeCell ref="AG99:AM99"/>
    <mergeCell ref="AG97:AM97"/>
    <mergeCell ref="AG96:AM96"/>
    <mergeCell ref="AM90:AP90"/>
    <mergeCell ref="AM87:AN87"/>
    <mergeCell ref="AM89:AP89"/>
    <mergeCell ref="AN98:AP98"/>
    <mergeCell ref="AN103:AP103"/>
    <mergeCell ref="AN106:AP106"/>
    <mergeCell ref="AN95:AP95"/>
    <mergeCell ref="AN102:AP102"/>
    <mergeCell ref="AN92:AP92"/>
    <mergeCell ref="AN101:AP101"/>
    <mergeCell ref="AN99:AP99"/>
    <mergeCell ref="AN96:AP96"/>
    <mergeCell ref="AN100:AP100"/>
    <mergeCell ref="AN97:AP97"/>
    <mergeCell ref="AS89:AT91"/>
    <mergeCell ref="AN107:AP107"/>
    <mergeCell ref="AN108:AP108"/>
    <mergeCell ref="AN109:AP109"/>
    <mergeCell ref="AN94:AP94"/>
    <mergeCell ref="AN105:AP105"/>
    <mergeCell ref="AN111:AP111"/>
  </mergeCells>
  <dataValidations count="2">
    <dataValidation type="list" allowBlank="1" showInputMessage="1" showErrorMessage="1" error="Povolené sú hodnoty základná, znížená, nulová." sqref="AU105:AU109">
      <formula1>"základná, znížená, nulová"</formula1>
    </dataValidation>
    <dataValidation type="list" allowBlank="1" showInputMessage="1" showErrorMessage="1" error="Povolené sú hodnoty stavebná časť, technologická časť, investičná časť." sqref="AT105:AT109">
      <formula1>"stavebná časť, technologická časť, investičná časť"</formula1>
    </dataValidation>
  </dataValidations>
  <hyperlinks>
    <hyperlink ref="A97" location="'01_MUŽI - Rekonštrukcia š...'!C2" display="/"/>
    <hyperlink ref="A98" location="'01 - Zdravotechnika'!C2" display="/"/>
    <hyperlink ref="A99" location="'02 - Elektroinštalácia'!C2" display="/"/>
    <hyperlink ref="A101" location="'02_ŽENY - Rekonštrukcia š...'!C2" display="/"/>
    <hyperlink ref="A102" location="'01 - Zdravotechnika_01'!C2" display="/"/>
    <hyperlink ref="A103" location="'02 - Elektroinštalácia_0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  <c r="AZ2" s="167" t="s">
        <v>115</v>
      </c>
      <c r="BA2" s="167" t="s">
        <v>1</v>
      </c>
      <c r="BB2" s="167" t="s">
        <v>1</v>
      </c>
      <c r="BC2" s="167" t="s">
        <v>116</v>
      </c>
      <c r="BD2" s="167" t="s">
        <v>90</v>
      </c>
    </row>
    <row r="3" s="1" customFormat="1" ht="6.96" customHeight="1">
      <c r="B3" s="168"/>
      <c r="C3" s="169"/>
      <c r="D3" s="169"/>
      <c r="E3" s="169"/>
      <c r="F3" s="169"/>
      <c r="G3" s="169"/>
      <c r="H3" s="169"/>
      <c r="I3" s="169"/>
      <c r="J3" s="169"/>
      <c r="K3" s="169"/>
      <c r="L3" s="20"/>
      <c r="AT3" s="17" t="s">
        <v>78</v>
      </c>
      <c r="AZ3" s="167" t="s">
        <v>117</v>
      </c>
      <c r="BA3" s="167" t="s">
        <v>118</v>
      </c>
      <c r="BB3" s="167" t="s">
        <v>119</v>
      </c>
      <c r="BC3" s="167" t="s">
        <v>120</v>
      </c>
      <c r="BD3" s="167" t="s">
        <v>90</v>
      </c>
    </row>
    <row r="4" s="1" customFormat="1" ht="24.96" customHeight="1">
      <c r="B4" s="20"/>
      <c r="D4" s="170" t="s">
        <v>121</v>
      </c>
      <c r="L4" s="20"/>
      <c r="M4" s="171" t="s">
        <v>9</v>
      </c>
      <c r="AT4" s="17" t="s">
        <v>4</v>
      </c>
      <c r="AZ4" s="167" t="s">
        <v>122</v>
      </c>
      <c r="BA4" s="167" t="s">
        <v>1</v>
      </c>
      <c r="BB4" s="167" t="s">
        <v>1</v>
      </c>
      <c r="BC4" s="167" t="s">
        <v>123</v>
      </c>
      <c r="BD4" s="167" t="s">
        <v>90</v>
      </c>
    </row>
    <row r="5" s="1" customFormat="1" ht="6.96" customHeight="1">
      <c r="B5" s="20"/>
      <c r="L5" s="20"/>
      <c r="AZ5" s="167" t="s">
        <v>124</v>
      </c>
      <c r="BA5" s="167" t="s">
        <v>125</v>
      </c>
      <c r="BB5" s="167" t="s">
        <v>1</v>
      </c>
      <c r="BC5" s="167" t="s">
        <v>126</v>
      </c>
      <c r="BD5" s="167" t="s">
        <v>90</v>
      </c>
    </row>
    <row r="6" s="1" customFormat="1" ht="12" customHeight="1">
      <c r="B6" s="20"/>
      <c r="D6" s="172" t="s">
        <v>15</v>
      </c>
      <c r="L6" s="20"/>
      <c r="AZ6" s="167" t="s">
        <v>127</v>
      </c>
      <c r="BA6" s="167" t="s">
        <v>1</v>
      </c>
      <c r="BB6" s="167" t="s">
        <v>1</v>
      </c>
      <c r="BC6" s="167" t="s">
        <v>128</v>
      </c>
      <c r="BD6" s="167" t="s">
        <v>90</v>
      </c>
    </row>
    <row r="7" s="1" customFormat="1" ht="16.5" customHeight="1">
      <c r="B7" s="20"/>
      <c r="E7" s="173" t="str">
        <f>'Rekapitulácia stavby'!K6</f>
        <v>Depo Jurajov Dvor</v>
      </c>
      <c r="F7" s="172"/>
      <c r="G7" s="172"/>
      <c r="H7" s="172"/>
      <c r="L7" s="20"/>
      <c r="AZ7" s="167" t="s">
        <v>129</v>
      </c>
      <c r="BA7" s="167" t="s">
        <v>1</v>
      </c>
      <c r="BB7" s="167" t="s">
        <v>1</v>
      </c>
      <c r="BC7" s="167" t="s">
        <v>130</v>
      </c>
      <c r="BD7" s="167" t="s">
        <v>90</v>
      </c>
    </row>
    <row r="8" s="1" customFormat="1" ht="12" customHeight="1">
      <c r="B8" s="20"/>
      <c r="D8" s="172" t="s">
        <v>131</v>
      </c>
      <c r="L8" s="20"/>
      <c r="AZ8" s="167" t="s">
        <v>132</v>
      </c>
      <c r="BA8" s="167" t="s">
        <v>133</v>
      </c>
      <c r="BB8" s="167" t="s">
        <v>1</v>
      </c>
      <c r="BC8" s="167" t="s">
        <v>134</v>
      </c>
      <c r="BD8" s="167" t="s">
        <v>90</v>
      </c>
    </row>
    <row r="9" s="2" customFormat="1" ht="16.5" customHeight="1">
      <c r="A9" s="40"/>
      <c r="B9" s="43"/>
      <c r="C9" s="40"/>
      <c r="D9" s="40"/>
      <c r="E9" s="173" t="s">
        <v>135</v>
      </c>
      <c r="F9" s="40"/>
      <c r="G9" s="40"/>
      <c r="H9" s="40"/>
      <c r="I9" s="40"/>
      <c r="J9" s="40"/>
      <c r="K9" s="40"/>
      <c r="L9" s="71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67" t="s">
        <v>136</v>
      </c>
      <c r="BA9" s="167" t="s">
        <v>1</v>
      </c>
      <c r="BB9" s="167" t="s">
        <v>1</v>
      </c>
      <c r="BC9" s="167" t="s">
        <v>137</v>
      </c>
      <c r="BD9" s="167" t="s">
        <v>90</v>
      </c>
    </row>
    <row r="10" s="2" customFormat="1" ht="12" customHeight="1">
      <c r="A10" s="40"/>
      <c r="B10" s="43"/>
      <c r="C10" s="40"/>
      <c r="D10" s="172" t="s">
        <v>138</v>
      </c>
      <c r="E10" s="40"/>
      <c r="F10" s="40"/>
      <c r="G10" s="40"/>
      <c r="H10" s="40"/>
      <c r="I10" s="40"/>
      <c r="J10" s="40"/>
      <c r="K10" s="40"/>
      <c r="L10" s="71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67" t="s">
        <v>139</v>
      </c>
      <c r="BA10" s="167" t="s">
        <v>125</v>
      </c>
      <c r="BB10" s="167" t="s">
        <v>1</v>
      </c>
      <c r="BC10" s="167" t="s">
        <v>140</v>
      </c>
      <c r="BD10" s="167" t="s">
        <v>90</v>
      </c>
    </row>
    <row r="11" s="2" customFormat="1" ht="16.5" customHeight="1">
      <c r="A11" s="40"/>
      <c r="B11" s="43"/>
      <c r="C11" s="40"/>
      <c r="D11" s="40"/>
      <c r="E11" s="174" t="s">
        <v>141</v>
      </c>
      <c r="F11" s="40"/>
      <c r="G11" s="40"/>
      <c r="H11" s="40"/>
      <c r="I11" s="40"/>
      <c r="J11" s="40"/>
      <c r="K11" s="40"/>
      <c r="L11" s="7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167" t="s">
        <v>142</v>
      </c>
      <c r="BA11" s="167" t="s">
        <v>1</v>
      </c>
      <c r="BB11" s="167" t="s">
        <v>1</v>
      </c>
      <c r="BC11" s="167" t="s">
        <v>143</v>
      </c>
      <c r="BD11" s="167" t="s">
        <v>90</v>
      </c>
    </row>
    <row r="12" s="2" customFormat="1">
      <c r="A12" s="40"/>
      <c r="B12" s="43"/>
      <c r="C12" s="40"/>
      <c r="D12" s="40"/>
      <c r="E12" s="40"/>
      <c r="F12" s="40"/>
      <c r="G12" s="40"/>
      <c r="H12" s="40"/>
      <c r="I12" s="40"/>
      <c r="J12" s="40"/>
      <c r="K12" s="40"/>
      <c r="L12" s="7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Z12" s="167" t="s">
        <v>144</v>
      </c>
      <c r="BA12" s="167" t="s">
        <v>1</v>
      </c>
      <c r="BB12" s="167" t="s">
        <v>1</v>
      </c>
      <c r="BC12" s="167" t="s">
        <v>145</v>
      </c>
      <c r="BD12" s="167" t="s">
        <v>90</v>
      </c>
    </row>
    <row r="13" s="2" customFormat="1" ht="12" customHeight="1">
      <c r="A13" s="40"/>
      <c r="B13" s="43"/>
      <c r="C13" s="40"/>
      <c r="D13" s="172" t="s">
        <v>17</v>
      </c>
      <c r="E13" s="40"/>
      <c r="F13" s="149" t="s">
        <v>1</v>
      </c>
      <c r="G13" s="40"/>
      <c r="H13" s="40"/>
      <c r="I13" s="172" t="s">
        <v>18</v>
      </c>
      <c r="J13" s="149" t="s">
        <v>1</v>
      </c>
      <c r="K13" s="40"/>
      <c r="L13" s="7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Z13" s="167" t="s">
        <v>146</v>
      </c>
      <c r="BA13" s="167" t="s">
        <v>1</v>
      </c>
      <c r="BB13" s="167" t="s">
        <v>1</v>
      </c>
      <c r="BC13" s="167" t="s">
        <v>147</v>
      </c>
      <c r="BD13" s="167" t="s">
        <v>90</v>
      </c>
    </row>
    <row r="14" s="2" customFormat="1" ht="12" customHeight="1">
      <c r="A14" s="40"/>
      <c r="B14" s="43"/>
      <c r="C14" s="40"/>
      <c r="D14" s="172" t="s">
        <v>19</v>
      </c>
      <c r="E14" s="40"/>
      <c r="F14" s="149" t="s">
        <v>20</v>
      </c>
      <c r="G14" s="40"/>
      <c r="H14" s="40"/>
      <c r="I14" s="172" t="s">
        <v>21</v>
      </c>
      <c r="J14" s="175" t="str">
        <f>'Rekapitulácia stavby'!AN8</f>
        <v>13. 2. 2025</v>
      </c>
      <c r="K14" s="40"/>
      <c r="L14" s="7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Z14" s="167" t="s">
        <v>148</v>
      </c>
      <c r="BA14" s="167" t="s">
        <v>1</v>
      </c>
      <c r="BB14" s="167" t="s">
        <v>1</v>
      </c>
      <c r="BC14" s="167" t="s">
        <v>149</v>
      </c>
      <c r="BD14" s="167" t="s">
        <v>90</v>
      </c>
    </row>
    <row r="15" s="2" customFormat="1" ht="10.8" customHeight="1">
      <c r="A15" s="40"/>
      <c r="B15" s="43"/>
      <c r="C15" s="40"/>
      <c r="D15" s="40"/>
      <c r="E15" s="40"/>
      <c r="F15" s="40"/>
      <c r="G15" s="40"/>
      <c r="H15" s="40"/>
      <c r="I15" s="40"/>
      <c r="J15" s="40"/>
      <c r="K15" s="40"/>
      <c r="L15" s="7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Z15" s="167" t="s">
        <v>150</v>
      </c>
      <c r="BA15" s="167" t="s">
        <v>1</v>
      </c>
      <c r="BB15" s="167" t="s">
        <v>1</v>
      </c>
      <c r="BC15" s="167" t="s">
        <v>151</v>
      </c>
      <c r="BD15" s="167" t="s">
        <v>90</v>
      </c>
    </row>
    <row r="16" s="2" customFormat="1" ht="12" customHeight="1">
      <c r="A16" s="40"/>
      <c r="B16" s="43"/>
      <c r="C16" s="40"/>
      <c r="D16" s="172" t="s">
        <v>23</v>
      </c>
      <c r="E16" s="40"/>
      <c r="F16" s="40"/>
      <c r="G16" s="40"/>
      <c r="H16" s="40"/>
      <c r="I16" s="172" t="s">
        <v>24</v>
      </c>
      <c r="J16" s="149" t="s">
        <v>25</v>
      </c>
      <c r="K16" s="40"/>
      <c r="L16" s="7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Z16" s="167" t="s">
        <v>152</v>
      </c>
      <c r="BA16" s="167" t="s">
        <v>125</v>
      </c>
      <c r="BB16" s="167" t="s">
        <v>1</v>
      </c>
      <c r="BC16" s="167" t="s">
        <v>153</v>
      </c>
      <c r="BD16" s="167" t="s">
        <v>90</v>
      </c>
    </row>
    <row r="17" s="2" customFormat="1" ht="18" customHeight="1">
      <c r="A17" s="40"/>
      <c r="B17" s="43"/>
      <c r="C17" s="40"/>
      <c r="D17" s="40"/>
      <c r="E17" s="149" t="s">
        <v>26</v>
      </c>
      <c r="F17" s="40"/>
      <c r="G17" s="40"/>
      <c r="H17" s="40"/>
      <c r="I17" s="172" t="s">
        <v>27</v>
      </c>
      <c r="J17" s="149" t="s">
        <v>28</v>
      </c>
      <c r="K17" s="40"/>
      <c r="L17" s="7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3"/>
      <c r="C18" s="40"/>
      <c r="D18" s="40"/>
      <c r="E18" s="40"/>
      <c r="F18" s="40"/>
      <c r="G18" s="40"/>
      <c r="H18" s="40"/>
      <c r="I18" s="40"/>
      <c r="J18" s="40"/>
      <c r="K18" s="40"/>
      <c r="L18" s="7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3"/>
      <c r="C19" s="40"/>
      <c r="D19" s="172" t="s">
        <v>29</v>
      </c>
      <c r="E19" s="40"/>
      <c r="F19" s="40"/>
      <c r="G19" s="40"/>
      <c r="H19" s="40"/>
      <c r="I19" s="172" t="s">
        <v>24</v>
      </c>
      <c r="J19" s="33" t="str">
        <f>'Rekapitulácia stavby'!AN13</f>
        <v>Vyplň údaj</v>
      </c>
      <c r="K19" s="40"/>
      <c r="L19" s="7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3"/>
      <c r="C20" s="40"/>
      <c r="D20" s="40"/>
      <c r="E20" s="33" t="str">
        <f>'Rekapitulácia stavby'!E14</f>
        <v>Vyplň údaj</v>
      </c>
      <c r="F20" s="149"/>
      <c r="G20" s="149"/>
      <c r="H20" s="149"/>
      <c r="I20" s="172" t="s">
        <v>27</v>
      </c>
      <c r="J20" s="33" t="str">
        <f>'Rekapitulácia stavby'!AN14</f>
        <v>Vyplň údaj</v>
      </c>
      <c r="K20" s="40"/>
      <c r="L20" s="7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3"/>
      <c r="C21" s="40"/>
      <c r="D21" s="40"/>
      <c r="E21" s="40"/>
      <c r="F21" s="40"/>
      <c r="G21" s="40"/>
      <c r="H21" s="40"/>
      <c r="I21" s="40"/>
      <c r="J21" s="40"/>
      <c r="K21" s="40"/>
      <c r="L21" s="7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3"/>
      <c r="C22" s="40"/>
      <c r="D22" s="172" t="s">
        <v>31</v>
      </c>
      <c r="E22" s="40"/>
      <c r="F22" s="40"/>
      <c r="G22" s="40"/>
      <c r="H22" s="40"/>
      <c r="I22" s="172" t="s">
        <v>24</v>
      </c>
      <c r="J22" s="149" t="str">
        <f>IF('Rekapitulácia stavby'!AN16="","",'Rekapitulácia stavby'!AN16)</f>
        <v/>
      </c>
      <c r="K22" s="40"/>
      <c r="L22" s="7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3"/>
      <c r="C23" s="40"/>
      <c r="D23" s="40"/>
      <c r="E23" s="149" t="str">
        <f>IF('Rekapitulácia stavby'!E17="","",'Rekapitulácia stavby'!E17)</f>
        <v xml:space="preserve"> </v>
      </c>
      <c r="F23" s="40"/>
      <c r="G23" s="40"/>
      <c r="H23" s="40"/>
      <c r="I23" s="172" t="s">
        <v>27</v>
      </c>
      <c r="J23" s="149" t="str">
        <f>IF('Rekapitulácia stavby'!AN17="","",'Rekapitulácia stavby'!AN17)</f>
        <v/>
      </c>
      <c r="K23" s="40"/>
      <c r="L23" s="7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3"/>
      <c r="C24" s="40"/>
      <c r="D24" s="40"/>
      <c r="E24" s="40"/>
      <c r="F24" s="40"/>
      <c r="G24" s="40"/>
      <c r="H24" s="40"/>
      <c r="I24" s="40"/>
      <c r="J24" s="40"/>
      <c r="K24" s="40"/>
      <c r="L24" s="7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3"/>
      <c r="C25" s="40"/>
      <c r="D25" s="172" t="s">
        <v>34</v>
      </c>
      <c r="E25" s="40"/>
      <c r="F25" s="40"/>
      <c r="G25" s="40"/>
      <c r="H25" s="40"/>
      <c r="I25" s="172" t="s">
        <v>24</v>
      </c>
      <c r="J25" s="149" t="str">
        <f>IF('Rekapitulácia stavby'!AN19="","",'Rekapitulácia stavby'!AN19)</f>
        <v/>
      </c>
      <c r="K25" s="40"/>
      <c r="L25" s="71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3"/>
      <c r="C26" s="40"/>
      <c r="D26" s="40"/>
      <c r="E26" s="149" t="str">
        <f>IF('Rekapitulácia stavby'!E20="","",'Rekapitulácia stavby'!E20)</f>
        <v xml:space="preserve"> </v>
      </c>
      <c r="F26" s="40"/>
      <c r="G26" s="40"/>
      <c r="H26" s="40"/>
      <c r="I26" s="172" t="s">
        <v>27</v>
      </c>
      <c r="J26" s="149" t="str">
        <f>IF('Rekapitulácia stavby'!AN20="","",'Rekapitulácia stavby'!AN20)</f>
        <v/>
      </c>
      <c r="K26" s="40"/>
      <c r="L26" s="7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3"/>
      <c r="C27" s="40"/>
      <c r="D27" s="40"/>
      <c r="E27" s="40"/>
      <c r="F27" s="40"/>
      <c r="G27" s="40"/>
      <c r="H27" s="40"/>
      <c r="I27" s="40"/>
      <c r="J27" s="40"/>
      <c r="K27" s="40"/>
      <c r="L27" s="7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3"/>
      <c r="C28" s="40"/>
      <c r="D28" s="172" t="s">
        <v>35</v>
      </c>
      <c r="E28" s="40"/>
      <c r="F28" s="40"/>
      <c r="G28" s="40"/>
      <c r="H28" s="40"/>
      <c r="I28" s="40"/>
      <c r="J28" s="40"/>
      <c r="K28" s="40"/>
      <c r="L28" s="7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76"/>
      <c r="B29" s="177"/>
      <c r="C29" s="176"/>
      <c r="D29" s="176"/>
      <c r="E29" s="178" t="s">
        <v>1</v>
      </c>
      <c r="F29" s="178"/>
      <c r="G29" s="178"/>
      <c r="H29" s="178"/>
      <c r="I29" s="176"/>
      <c r="J29" s="176"/>
      <c r="K29" s="176"/>
      <c r="L29" s="179"/>
      <c r="S29" s="176"/>
      <c r="T29" s="176"/>
      <c r="U29" s="176"/>
      <c r="V29" s="176"/>
      <c r="W29" s="176"/>
      <c r="X29" s="176"/>
      <c r="Y29" s="176"/>
      <c r="Z29" s="176"/>
      <c r="AA29" s="176"/>
      <c r="AB29" s="176"/>
      <c r="AC29" s="176"/>
      <c r="AD29" s="176"/>
      <c r="AE29" s="176"/>
    </row>
    <row r="30" s="2" customFormat="1" ht="6.96" customHeight="1">
      <c r="A30" s="40"/>
      <c r="B30" s="43"/>
      <c r="C30" s="40"/>
      <c r="D30" s="40"/>
      <c r="E30" s="40"/>
      <c r="F30" s="40"/>
      <c r="G30" s="40"/>
      <c r="H30" s="40"/>
      <c r="I30" s="40"/>
      <c r="J30" s="40"/>
      <c r="K30" s="40"/>
      <c r="L30" s="7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3"/>
      <c r="C31" s="40"/>
      <c r="D31" s="180"/>
      <c r="E31" s="180"/>
      <c r="F31" s="180"/>
      <c r="G31" s="180"/>
      <c r="H31" s="180"/>
      <c r="I31" s="180"/>
      <c r="J31" s="180"/>
      <c r="K31" s="180"/>
      <c r="L31" s="71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3"/>
      <c r="C32" s="40"/>
      <c r="D32" s="149" t="s">
        <v>154</v>
      </c>
      <c r="E32" s="40"/>
      <c r="F32" s="40"/>
      <c r="G32" s="40"/>
      <c r="H32" s="40"/>
      <c r="I32" s="40"/>
      <c r="J32" s="181">
        <f>J98</f>
        <v>0</v>
      </c>
      <c r="K32" s="40"/>
      <c r="L32" s="7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3"/>
      <c r="C33" s="40"/>
      <c r="D33" s="182" t="s">
        <v>109</v>
      </c>
      <c r="E33" s="40"/>
      <c r="F33" s="40"/>
      <c r="G33" s="40"/>
      <c r="H33" s="40"/>
      <c r="I33" s="40"/>
      <c r="J33" s="181">
        <f>J122</f>
        <v>0</v>
      </c>
      <c r="K33" s="40"/>
      <c r="L33" s="7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3"/>
      <c r="C34" s="40"/>
      <c r="D34" s="183" t="s">
        <v>38</v>
      </c>
      <c r="E34" s="40"/>
      <c r="F34" s="40"/>
      <c r="G34" s="40"/>
      <c r="H34" s="40"/>
      <c r="I34" s="40"/>
      <c r="J34" s="184">
        <f>ROUND(J32 + J33, 2)</f>
        <v>0</v>
      </c>
      <c r="K34" s="40"/>
      <c r="L34" s="7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3"/>
      <c r="C35" s="40"/>
      <c r="D35" s="180"/>
      <c r="E35" s="180"/>
      <c r="F35" s="180"/>
      <c r="G35" s="180"/>
      <c r="H35" s="180"/>
      <c r="I35" s="180"/>
      <c r="J35" s="180"/>
      <c r="K35" s="180"/>
      <c r="L35" s="7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40"/>
      <c r="F36" s="185" t="s">
        <v>40</v>
      </c>
      <c r="G36" s="40"/>
      <c r="H36" s="40"/>
      <c r="I36" s="185" t="s">
        <v>39</v>
      </c>
      <c r="J36" s="185" t="s">
        <v>41</v>
      </c>
      <c r="K36" s="40"/>
      <c r="L36" s="7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3"/>
      <c r="C37" s="40"/>
      <c r="D37" s="186" t="s">
        <v>42</v>
      </c>
      <c r="E37" s="187" t="s">
        <v>43</v>
      </c>
      <c r="F37" s="188">
        <f>ROUND((ROUND((SUM(BE122:BE129) + SUM(BE151:BE431)),  2) + SUM(BE433:BE437)), 2)</f>
        <v>0</v>
      </c>
      <c r="G37" s="189"/>
      <c r="H37" s="189"/>
      <c r="I37" s="190">
        <v>0.23000000000000001</v>
      </c>
      <c r="J37" s="188">
        <f>ROUND((ROUND(((SUM(BE122:BE129) + SUM(BE151:BE431))*I37),  2) + (SUM(BE433:BE437)*I37)), 2)</f>
        <v>0</v>
      </c>
      <c r="K37" s="40"/>
      <c r="L37" s="7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3"/>
      <c r="C38" s="40"/>
      <c r="D38" s="40"/>
      <c r="E38" s="187" t="s">
        <v>44</v>
      </c>
      <c r="F38" s="188">
        <f>ROUND((ROUND((SUM(BF122:BF129) + SUM(BF151:BF431)),  2) + SUM(BF433:BF437)), 2)</f>
        <v>0</v>
      </c>
      <c r="G38" s="189"/>
      <c r="H38" s="189"/>
      <c r="I38" s="190">
        <v>0.23000000000000001</v>
      </c>
      <c r="J38" s="188">
        <f>ROUND((ROUND(((SUM(BF122:BF129) + SUM(BF151:BF431))*I38),  2) + (SUM(BF433:BF437)*I38)), 2)</f>
        <v>0</v>
      </c>
      <c r="K38" s="40"/>
      <c r="L38" s="7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72" t="s">
        <v>45</v>
      </c>
      <c r="F39" s="191">
        <f>ROUND((ROUND((SUM(BG122:BG129) + SUM(BG151:BG431)),  2) + SUM(BG433:BG437)), 2)</f>
        <v>0</v>
      </c>
      <c r="G39" s="40"/>
      <c r="H39" s="40"/>
      <c r="I39" s="192">
        <v>0.23000000000000001</v>
      </c>
      <c r="J39" s="191">
        <f>0</f>
        <v>0</v>
      </c>
      <c r="K39" s="40"/>
      <c r="L39" s="71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3"/>
      <c r="C40" s="40"/>
      <c r="D40" s="40"/>
      <c r="E40" s="172" t="s">
        <v>46</v>
      </c>
      <c r="F40" s="191">
        <f>ROUND((ROUND((SUM(BH122:BH129) + SUM(BH151:BH431)),  2) + SUM(BH433:BH437)), 2)</f>
        <v>0</v>
      </c>
      <c r="G40" s="40"/>
      <c r="H40" s="40"/>
      <c r="I40" s="192">
        <v>0.23000000000000001</v>
      </c>
      <c r="J40" s="191">
        <f>0</f>
        <v>0</v>
      </c>
      <c r="K40" s="40"/>
      <c r="L40" s="71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3"/>
      <c r="C41" s="40"/>
      <c r="D41" s="40"/>
      <c r="E41" s="187" t="s">
        <v>47</v>
      </c>
      <c r="F41" s="188">
        <f>ROUND((ROUND((SUM(BI122:BI129) + SUM(BI151:BI431)),  2) + SUM(BI433:BI437)), 2)</f>
        <v>0</v>
      </c>
      <c r="G41" s="189"/>
      <c r="H41" s="189"/>
      <c r="I41" s="190">
        <v>0</v>
      </c>
      <c r="J41" s="188">
        <f>0</f>
        <v>0</v>
      </c>
      <c r="K41" s="40"/>
      <c r="L41" s="71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3"/>
      <c r="C42" s="40"/>
      <c r="D42" s="40"/>
      <c r="E42" s="40"/>
      <c r="F42" s="40"/>
      <c r="G42" s="40"/>
      <c r="H42" s="40"/>
      <c r="I42" s="40"/>
      <c r="J42" s="40"/>
      <c r="K42" s="40"/>
      <c r="L42" s="7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3"/>
      <c r="C43" s="193"/>
      <c r="D43" s="194" t="s">
        <v>48</v>
      </c>
      <c r="E43" s="195"/>
      <c r="F43" s="195"/>
      <c r="G43" s="196" t="s">
        <v>49</v>
      </c>
      <c r="H43" s="197" t="s">
        <v>50</v>
      </c>
      <c r="I43" s="195"/>
      <c r="J43" s="198">
        <f>SUM(J34:J41)</f>
        <v>0</v>
      </c>
      <c r="K43" s="199"/>
      <c r="L43" s="71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43"/>
      <c r="C44" s="40"/>
      <c r="D44" s="40"/>
      <c r="E44" s="40"/>
      <c r="F44" s="40"/>
      <c r="G44" s="40"/>
      <c r="H44" s="40"/>
      <c r="I44" s="40"/>
      <c r="J44" s="40"/>
      <c r="K44" s="40"/>
      <c r="L44" s="71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71"/>
      <c r="D50" s="200" t="s">
        <v>51</v>
      </c>
      <c r="E50" s="201"/>
      <c r="F50" s="201"/>
      <c r="G50" s="200" t="s">
        <v>52</v>
      </c>
      <c r="H50" s="201"/>
      <c r="I50" s="201"/>
      <c r="J50" s="201"/>
      <c r="K50" s="201"/>
      <c r="L50" s="71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202" t="s">
        <v>53</v>
      </c>
      <c r="E61" s="203"/>
      <c r="F61" s="204" t="s">
        <v>54</v>
      </c>
      <c r="G61" s="202" t="s">
        <v>53</v>
      </c>
      <c r="H61" s="203"/>
      <c r="I61" s="203"/>
      <c r="J61" s="205" t="s">
        <v>54</v>
      </c>
      <c r="K61" s="203"/>
      <c r="L61" s="71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200" t="s">
        <v>55</v>
      </c>
      <c r="E65" s="206"/>
      <c r="F65" s="206"/>
      <c r="G65" s="200" t="s">
        <v>56</v>
      </c>
      <c r="H65" s="206"/>
      <c r="I65" s="206"/>
      <c r="J65" s="206"/>
      <c r="K65" s="206"/>
      <c r="L65" s="71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202" t="s">
        <v>53</v>
      </c>
      <c r="E76" s="203"/>
      <c r="F76" s="204" t="s">
        <v>54</v>
      </c>
      <c r="G76" s="202" t="s">
        <v>53</v>
      </c>
      <c r="H76" s="203"/>
      <c r="I76" s="203"/>
      <c r="J76" s="205" t="s">
        <v>54</v>
      </c>
      <c r="K76" s="203"/>
      <c r="L76" s="71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207"/>
      <c r="C77" s="208"/>
      <c r="D77" s="208"/>
      <c r="E77" s="208"/>
      <c r="F77" s="208"/>
      <c r="G77" s="208"/>
      <c r="H77" s="208"/>
      <c r="I77" s="208"/>
      <c r="J77" s="208"/>
      <c r="K77" s="208"/>
      <c r="L77" s="71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209"/>
      <c r="C81" s="210"/>
      <c r="D81" s="210"/>
      <c r="E81" s="210"/>
      <c r="F81" s="210"/>
      <c r="G81" s="210"/>
      <c r="H81" s="210"/>
      <c r="I81" s="210"/>
      <c r="J81" s="210"/>
      <c r="K81" s="210"/>
      <c r="L81" s="71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155</v>
      </c>
      <c r="D82" s="42"/>
      <c r="E82" s="42"/>
      <c r="F82" s="42"/>
      <c r="G82" s="42"/>
      <c r="H82" s="42"/>
      <c r="I82" s="42"/>
      <c r="J82" s="42"/>
      <c r="K82" s="42"/>
      <c r="L82" s="71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71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15</v>
      </c>
      <c r="D84" s="42"/>
      <c r="E84" s="42"/>
      <c r="F84" s="42"/>
      <c r="G84" s="42"/>
      <c r="H84" s="42"/>
      <c r="I84" s="42"/>
      <c r="J84" s="42"/>
      <c r="K84" s="42"/>
      <c r="L84" s="71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211" t="str">
        <f>E7</f>
        <v>Depo Jurajov Dvor</v>
      </c>
      <c r="F85" s="32"/>
      <c r="G85" s="32"/>
      <c r="H85" s="32"/>
      <c r="I85" s="42"/>
      <c r="J85" s="42"/>
      <c r="K85" s="42"/>
      <c r="L85" s="71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1"/>
      <c r="C86" s="32" t="s">
        <v>131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40"/>
      <c r="B87" s="41"/>
      <c r="C87" s="42"/>
      <c r="D87" s="42"/>
      <c r="E87" s="211" t="s">
        <v>135</v>
      </c>
      <c r="F87" s="42"/>
      <c r="G87" s="42"/>
      <c r="H87" s="42"/>
      <c r="I87" s="42"/>
      <c r="J87" s="42"/>
      <c r="K87" s="42"/>
      <c r="L87" s="71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2" t="s">
        <v>138</v>
      </c>
      <c r="D88" s="42"/>
      <c r="E88" s="42"/>
      <c r="F88" s="42"/>
      <c r="G88" s="42"/>
      <c r="H88" s="42"/>
      <c r="I88" s="42"/>
      <c r="J88" s="42"/>
      <c r="K88" s="42"/>
      <c r="L88" s="71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84" t="str">
        <f>E11</f>
        <v>01_MUŽI - Rekonštrukcia šatne, spŕch a wc MUŽI</v>
      </c>
      <c r="F89" s="42"/>
      <c r="G89" s="42"/>
      <c r="H89" s="42"/>
      <c r="I89" s="42"/>
      <c r="J89" s="42"/>
      <c r="K89" s="42"/>
      <c r="L89" s="71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71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2" t="s">
        <v>19</v>
      </c>
      <c r="D91" s="42"/>
      <c r="E91" s="42"/>
      <c r="F91" s="27" t="str">
        <f>F14</f>
        <v>Bratislava</v>
      </c>
      <c r="G91" s="42"/>
      <c r="H91" s="42"/>
      <c r="I91" s="32" t="s">
        <v>21</v>
      </c>
      <c r="J91" s="87" t="str">
        <f>IF(J14="","",J14)</f>
        <v>13. 2. 2025</v>
      </c>
      <c r="K91" s="42"/>
      <c r="L91" s="71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71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2" t="s">
        <v>23</v>
      </c>
      <c r="D93" s="42"/>
      <c r="E93" s="42"/>
      <c r="F93" s="27" t="str">
        <f>E17</f>
        <v>Dopravný podnik Bratislava, akciová spoločnosť</v>
      </c>
      <c r="G93" s="42"/>
      <c r="H93" s="42"/>
      <c r="I93" s="32" t="s">
        <v>31</v>
      </c>
      <c r="J93" s="36" t="str">
        <f>E23</f>
        <v xml:space="preserve"> </v>
      </c>
      <c r="K93" s="42"/>
      <c r="L93" s="71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2" t="s">
        <v>29</v>
      </c>
      <c r="D94" s="42"/>
      <c r="E94" s="42"/>
      <c r="F94" s="27" t="str">
        <f>IF(E20="","",E20)</f>
        <v>Vyplň údaj</v>
      </c>
      <c r="G94" s="42"/>
      <c r="H94" s="42"/>
      <c r="I94" s="32" t="s">
        <v>34</v>
      </c>
      <c r="J94" s="36" t="str">
        <f>E26</f>
        <v xml:space="preserve"> </v>
      </c>
      <c r="K94" s="42"/>
      <c r="L94" s="71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71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212" t="s">
        <v>156</v>
      </c>
      <c r="D96" s="165"/>
      <c r="E96" s="165"/>
      <c r="F96" s="165"/>
      <c r="G96" s="165"/>
      <c r="H96" s="165"/>
      <c r="I96" s="165"/>
      <c r="J96" s="213" t="s">
        <v>157</v>
      </c>
      <c r="K96" s="165"/>
      <c r="L96" s="71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71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214" t="s">
        <v>158</v>
      </c>
      <c r="D98" s="42"/>
      <c r="E98" s="42"/>
      <c r="F98" s="42"/>
      <c r="G98" s="42"/>
      <c r="H98" s="42"/>
      <c r="I98" s="42"/>
      <c r="J98" s="118">
        <f>J151</f>
        <v>0</v>
      </c>
      <c r="K98" s="42"/>
      <c r="L98" s="71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7" t="s">
        <v>159</v>
      </c>
    </row>
    <row r="99" s="9" customFormat="1" ht="24.96" customHeight="1">
      <c r="A99" s="9"/>
      <c r="B99" s="215"/>
      <c r="C99" s="216"/>
      <c r="D99" s="217" t="s">
        <v>160</v>
      </c>
      <c r="E99" s="218"/>
      <c r="F99" s="218"/>
      <c r="G99" s="218"/>
      <c r="H99" s="218"/>
      <c r="I99" s="218"/>
      <c r="J99" s="219">
        <f>J152</f>
        <v>0</v>
      </c>
      <c r="K99" s="216"/>
      <c r="L99" s="22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21"/>
      <c r="C100" s="140"/>
      <c r="D100" s="222" t="s">
        <v>161</v>
      </c>
      <c r="E100" s="223"/>
      <c r="F100" s="223"/>
      <c r="G100" s="223"/>
      <c r="H100" s="223"/>
      <c r="I100" s="223"/>
      <c r="J100" s="224">
        <f>J153</f>
        <v>0</v>
      </c>
      <c r="K100" s="140"/>
      <c r="L100" s="22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21"/>
      <c r="C101" s="140"/>
      <c r="D101" s="222" t="s">
        <v>162</v>
      </c>
      <c r="E101" s="223"/>
      <c r="F101" s="223"/>
      <c r="G101" s="223"/>
      <c r="H101" s="223"/>
      <c r="I101" s="223"/>
      <c r="J101" s="224">
        <f>J189</f>
        <v>0</v>
      </c>
      <c r="K101" s="140"/>
      <c r="L101" s="22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21"/>
      <c r="C102" s="140"/>
      <c r="D102" s="222" t="s">
        <v>163</v>
      </c>
      <c r="E102" s="223"/>
      <c r="F102" s="223"/>
      <c r="G102" s="223"/>
      <c r="H102" s="223"/>
      <c r="I102" s="223"/>
      <c r="J102" s="224">
        <f>J251</f>
        <v>0</v>
      </c>
      <c r="K102" s="140"/>
      <c r="L102" s="22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215"/>
      <c r="C103" s="216"/>
      <c r="D103" s="217" t="s">
        <v>164</v>
      </c>
      <c r="E103" s="218"/>
      <c r="F103" s="218"/>
      <c r="G103" s="218"/>
      <c r="H103" s="218"/>
      <c r="I103" s="218"/>
      <c r="J103" s="219">
        <f>J253</f>
        <v>0</v>
      </c>
      <c r="K103" s="216"/>
      <c r="L103" s="22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21"/>
      <c r="C104" s="140"/>
      <c r="D104" s="222" t="s">
        <v>165</v>
      </c>
      <c r="E104" s="223"/>
      <c r="F104" s="223"/>
      <c r="G104" s="223"/>
      <c r="H104" s="223"/>
      <c r="I104" s="223"/>
      <c r="J104" s="224">
        <f>J254</f>
        <v>0</v>
      </c>
      <c r="K104" s="140"/>
      <c r="L104" s="22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21"/>
      <c r="C105" s="140"/>
      <c r="D105" s="222" t="s">
        <v>166</v>
      </c>
      <c r="E105" s="223"/>
      <c r="F105" s="223"/>
      <c r="G105" s="223"/>
      <c r="H105" s="223"/>
      <c r="I105" s="223"/>
      <c r="J105" s="224">
        <f>J270</f>
        <v>0</v>
      </c>
      <c r="K105" s="140"/>
      <c r="L105" s="22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21"/>
      <c r="C106" s="140"/>
      <c r="D106" s="222" t="s">
        <v>167</v>
      </c>
      <c r="E106" s="223"/>
      <c r="F106" s="223"/>
      <c r="G106" s="223"/>
      <c r="H106" s="223"/>
      <c r="I106" s="223"/>
      <c r="J106" s="224">
        <f>J275</f>
        <v>0</v>
      </c>
      <c r="K106" s="140"/>
      <c r="L106" s="22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21"/>
      <c r="C107" s="140"/>
      <c r="D107" s="222" t="s">
        <v>168</v>
      </c>
      <c r="E107" s="223"/>
      <c r="F107" s="223"/>
      <c r="G107" s="223"/>
      <c r="H107" s="223"/>
      <c r="I107" s="223"/>
      <c r="J107" s="224">
        <f>J311</f>
        <v>0</v>
      </c>
      <c r="K107" s="140"/>
      <c r="L107" s="22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21"/>
      <c r="C108" s="140"/>
      <c r="D108" s="222" t="s">
        <v>169</v>
      </c>
      <c r="E108" s="223"/>
      <c r="F108" s="223"/>
      <c r="G108" s="223"/>
      <c r="H108" s="223"/>
      <c r="I108" s="223"/>
      <c r="J108" s="224">
        <f>J323</f>
        <v>0</v>
      </c>
      <c r="K108" s="140"/>
      <c r="L108" s="22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21"/>
      <c r="C109" s="140"/>
      <c r="D109" s="222" t="s">
        <v>170</v>
      </c>
      <c r="E109" s="223"/>
      <c r="F109" s="223"/>
      <c r="G109" s="223"/>
      <c r="H109" s="223"/>
      <c r="I109" s="223"/>
      <c r="J109" s="224">
        <f>J328</f>
        <v>0</v>
      </c>
      <c r="K109" s="140"/>
      <c r="L109" s="22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21"/>
      <c r="C110" s="140"/>
      <c r="D110" s="222" t="s">
        <v>171</v>
      </c>
      <c r="E110" s="223"/>
      <c r="F110" s="223"/>
      <c r="G110" s="223"/>
      <c r="H110" s="223"/>
      <c r="I110" s="223"/>
      <c r="J110" s="224">
        <f>J335</f>
        <v>0</v>
      </c>
      <c r="K110" s="140"/>
      <c r="L110" s="22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21"/>
      <c r="C111" s="140"/>
      <c r="D111" s="222" t="s">
        <v>172</v>
      </c>
      <c r="E111" s="223"/>
      <c r="F111" s="223"/>
      <c r="G111" s="223"/>
      <c r="H111" s="223"/>
      <c r="I111" s="223"/>
      <c r="J111" s="224">
        <f>J364</f>
        <v>0</v>
      </c>
      <c r="K111" s="140"/>
      <c r="L111" s="22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21"/>
      <c r="C112" s="140"/>
      <c r="D112" s="222" t="s">
        <v>173</v>
      </c>
      <c r="E112" s="223"/>
      <c r="F112" s="223"/>
      <c r="G112" s="223"/>
      <c r="H112" s="223"/>
      <c r="I112" s="223"/>
      <c r="J112" s="224">
        <f>J371</f>
        <v>0</v>
      </c>
      <c r="K112" s="140"/>
      <c r="L112" s="22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21"/>
      <c r="C113" s="140"/>
      <c r="D113" s="222" t="s">
        <v>174</v>
      </c>
      <c r="E113" s="223"/>
      <c r="F113" s="223"/>
      <c r="G113" s="223"/>
      <c r="H113" s="223"/>
      <c r="I113" s="223"/>
      <c r="J113" s="224">
        <f>J381</f>
        <v>0</v>
      </c>
      <c r="K113" s="140"/>
      <c r="L113" s="22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215"/>
      <c r="C114" s="216"/>
      <c r="D114" s="217" t="s">
        <v>175</v>
      </c>
      <c r="E114" s="218"/>
      <c r="F114" s="218"/>
      <c r="G114" s="218"/>
      <c r="H114" s="218"/>
      <c r="I114" s="218"/>
      <c r="J114" s="219">
        <f>J407</f>
        <v>0</v>
      </c>
      <c r="K114" s="216"/>
      <c r="L114" s="220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221"/>
      <c r="C115" s="140"/>
      <c r="D115" s="222" t="s">
        <v>176</v>
      </c>
      <c r="E115" s="223"/>
      <c r="F115" s="223"/>
      <c r="G115" s="223"/>
      <c r="H115" s="223"/>
      <c r="I115" s="223"/>
      <c r="J115" s="224">
        <f>J408</f>
        <v>0</v>
      </c>
      <c r="K115" s="140"/>
      <c r="L115" s="225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215"/>
      <c r="C116" s="216"/>
      <c r="D116" s="217" t="s">
        <v>177</v>
      </c>
      <c r="E116" s="218"/>
      <c r="F116" s="218"/>
      <c r="G116" s="218"/>
      <c r="H116" s="218"/>
      <c r="I116" s="218"/>
      <c r="J116" s="219">
        <f>J421</f>
        <v>0</v>
      </c>
      <c r="K116" s="216"/>
      <c r="L116" s="220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9" customFormat="1" ht="24.96" customHeight="1">
      <c r="A117" s="9"/>
      <c r="B117" s="215"/>
      <c r="C117" s="216"/>
      <c r="D117" s="217" t="s">
        <v>178</v>
      </c>
      <c r="E117" s="218"/>
      <c r="F117" s="218"/>
      <c r="G117" s="218"/>
      <c r="H117" s="218"/>
      <c r="I117" s="218"/>
      <c r="J117" s="219">
        <f>J423</f>
        <v>0</v>
      </c>
      <c r="K117" s="216"/>
      <c r="L117" s="220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9" customFormat="1" ht="24.96" customHeight="1">
      <c r="A118" s="9"/>
      <c r="B118" s="215"/>
      <c r="C118" s="216"/>
      <c r="D118" s="217" t="s">
        <v>179</v>
      </c>
      <c r="E118" s="218"/>
      <c r="F118" s="218"/>
      <c r="G118" s="218"/>
      <c r="H118" s="218"/>
      <c r="I118" s="218"/>
      <c r="J118" s="219">
        <f>J428</f>
        <v>0</v>
      </c>
      <c r="K118" s="216"/>
      <c r="L118" s="220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9" customFormat="1" ht="21.84" customHeight="1">
      <c r="A119" s="9"/>
      <c r="B119" s="215"/>
      <c r="C119" s="216"/>
      <c r="D119" s="226" t="s">
        <v>180</v>
      </c>
      <c r="E119" s="216"/>
      <c r="F119" s="216"/>
      <c r="G119" s="216"/>
      <c r="H119" s="216"/>
      <c r="I119" s="216"/>
      <c r="J119" s="227">
        <f>J432</f>
        <v>0</v>
      </c>
      <c r="K119" s="216"/>
      <c r="L119" s="220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2" customFormat="1" ht="21.84" customHeight="1">
      <c r="A120" s="40"/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71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6.96" customHeight="1">
      <c r="A121" s="40"/>
      <c r="B121" s="41"/>
      <c r="C121" s="42"/>
      <c r="D121" s="42"/>
      <c r="E121" s="42"/>
      <c r="F121" s="42"/>
      <c r="G121" s="42"/>
      <c r="H121" s="42"/>
      <c r="I121" s="42"/>
      <c r="J121" s="42"/>
      <c r="K121" s="42"/>
      <c r="L121" s="71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29.28" customHeight="1">
      <c r="A122" s="40"/>
      <c r="B122" s="41"/>
      <c r="C122" s="214" t="s">
        <v>181</v>
      </c>
      <c r="D122" s="42"/>
      <c r="E122" s="42"/>
      <c r="F122" s="42"/>
      <c r="G122" s="42"/>
      <c r="H122" s="42"/>
      <c r="I122" s="42"/>
      <c r="J122" s="228">
        <f>ROUND(J123 + J124 + J125 + J126 + J127 + J128,2)</f>
        <v>0</v>
      </c>
      <c r="K122" s="42"/>
      <c r="L122" s="71"/>
      <c r="N122" s="229" t="s">
        <v>42</v>
      </c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18" customHeight="1">
      <c r="A123" s="40"/>
      <c r="B123" s="41"/>
      <c r="C123" s="42"/>
      <c r="D123" s="161" t="s">
        <v>182</v>
      </c>
      <c r="E123" s="156"/>
      <c r="F123" s="156"/>
      <c r="G123" s="42"/>
      <c r="H123" s="42"/>
      <c r="I123" s="42"/>
      <c r="J123" s="157">
        <v>0</v>
      </c>
      <c r="K123" s="42"/>
      <c r="L123" s="230"/>
      <c r="M123" s="231"/>
      <c r="N123" s="232" t="s">
        <v>44</v>
      </c>
      <c r="O123" s="231"/>
      <c r="P123" s="231"/>
      <c r="Q123" s="231"/>
      <c r="R123" s="231"/>
      <c r="S123" s="233"/>
      <c r="T123" s="233"/>
      <c r="U123" s="233"/>
      <c r="V123" s="233"/>
      <c r="W123" s="233"/>
      <c r="X123" s="233"/>
      <c r="Y123" s="233"/>
      <c r="Z123" s="233"/>
      <c r="AA123" s="233"/>
      <c r="AB123" s="233"/>
      <c r="AC123" s="233"/>
      <c r="AD123" s="233"/>
      <c r="AE123" s="233"/>
      <c r="AF123" s="231"/>
      <c r="AG123" s="231"/>
      <c r="AH123" s="231"/>
      <c r="AI123" s="231"/>
      <c r="AJ123" s="231"/>
      <c r="AK123" s="231"/>
      <c r="AL123" s="231"/>
      <c r="AM123" s="231"/>
      <c r="AN123" s="231"/>
      <c r="AO123" s="231"/>
      <c r="AP123" s="231"/>
      <c r="AQ123" s="231"/>
      <c r="AR123" s="231"/>
      <c r="AS123" s="231"/>
      <c r="AT123" s="231"/>
      <c r="AU123" s="231"/>
      <c r="AV123" s="231"/>
      <c r="AW123" s="231"/>
      <c r="AX123" s="231"/>
      <c r="AY123" s="234" t="s">
        <v>183</v>
      </c>
      <c r="AZ123" s="231"/>
      <c r="BA123" s="231"/>
      <c r="BB123" s="231"/>
      <c r="BC123" s="231"/>
      <c r="BD123" s="231"/>
      <c r="BE123" s="235">
        <f>IF(N123="základná",J123,0)</f>
        <v>0</v>
      </c>
      <c r="BF123" s="235">
        <f>IF(N123="znížená",J123,0)</f>
        <v>0</v>
      </c>
      <c r="BG123" s="235">
        <f>IF(N123="zákl. prenesená",J123,0)</f>
        <v>0</v>
      </c>
      <c r="BH123" s="235">
        <f>IF(N123="zníž. prenesená",J123,0)</f>
        <v>0</v>
      </c>
      <c r="BI123" s="235">
        <f>IF(N123="nulová",J123,0)</f>
        <v>0</v>
      </c>
      <c r="BJ123" s="234" t="s">
        <v>90</v>
      </c>
      <c r="BK123" s="231"/>
      <c r="BL123" s="231"/>
      <c r="BM123" s="231"/>
    </row>
    <row r="124" s="2" customFormat="1" ht="18" customHeight="1">
      <c r="A124" s="40"/>
      <c r="B124" s="41"/>
      <c r="C124" s="42"/>
      <c r="D124" s="161" t="s">
        <v>184</v>
      </c>
      <c r="E124" s="156"/>
      <c r="F124" s="156"/>
      <c r="G124" s="42"/>
      <c r="H124" s="42"/>
      <c r="I124" s="42"/>
      <c r="J124" s="157">
        <v>0</v>
      </c>
      <c r="K124" s="42"/>
      <c r="L124" s="230"/>
      <c r="M124" s="231"/>
      <c r="N124" s="232" t="s">
        <v>44</v>
      </c>
      <c r="O124" s="231"/>
      <c r="P124" s="231"/>
      <c r="Q124" s="231"/>
      <c r="R124" s="231"/>
      <c r="S124" s="233"/>
      <c r="T124" s="233"/>
      <c r="U124" s="233"/>
      <c r="V124" s="233"/>
      <c r="W124" s="233"/>
      <c r="X124" s="233"/>
      <c r="Y124" s="233"/>
      <c r="Z124" s="233"/>
      <c r="AA124" s="233"/>
      <c r="AB124" s="233"/>
      <c r="AC124" s="233"/>
      <c r="AD124" s="233"/>
      <c r="AE124" s="233"/>
      <c r="AF124" s="231"/>
      <c r="AG124" s="231"/>
      <c r="AH124" s="231"/>
      <c r="AI124" s="231"/>
      <c r="AJ124" s="231"/>
      <c r="AK124" s="231"/>
      <c r="AL124" s="231"/>
      <c r="AM124" s="231"/>
      <c r="AN124" s="231"/>
      <c r="AO124" s="231"/>
      <c r="AP124" s="231"/>
      <c r="AQ124" s="231"/>
      <c r="AR124" s="231"/>
      <c r="AS124" s="231"/>
      <c r="AT124" s="231"/>
      <c r="AU124" s="231"/>
      <c r="AV124" s="231"/>
      <c r="AW124" s="231"/>
      <c r="AX124" s="231"/>
      <c r="AY124" s="234" t="s">
        <v>183</v>
      </c>
      <c r="AZ124" s="231"/>
      <c r="BA124" s="231"/>
      <c r="BB124" s="231"/>
      <c r="BC124" s="231"/>
      <c r="BD124" s="231"/>
      <c r="BE124" s="235">
        <f>IF(N124="základná",J124,0)</f>
        <v>0</v>
      </c>
      <c r="BF124" s="235">
        <f>IF(N124="znížená",J124,0)</f>
        <v>0</v>
      </c>
      <c r="BG124" s="235">
        <f>IF(N124="zákl. prenesená",J124,0)</f>
        <v>0</v>
      </c>
      <c r="BH124" s="235">
        <f>IF(N124="zníž. prenesená",J124,0)</f>
        <v>0</v>
      </c>
      <c r="BI124" s="235">
        <f>IF(N124="nulová",J124,0)</f>
        <v>0</v>
      </c>
      <c r="BJ124" s="234" t="s">
        <v>90</v>
      </c>
      <c r="BK124" s="231"/>
      <c r="BL124" s="231"/>
      <c r="BM124" s="231"/>
    </row>
    <row r="125" s="2" customFormat="1" ht="18" customHeight="1">
      <c r="A125" s="40"/>
      <c r="B125" s="41"/>
      <c r="C125" s="42"/>
      <c r="D125" s="161" t="s">
        <v>185</v>
      </c>
      <c r="E125" s="156"/>
      <c r="F125" s="156"/>
      <c r="G125" s="42"/>
      <c r="H125" s="42"/>
      <c r="I125" s="42"/>
      <c r="J125" s="157">
        <v>0</v>
      </c>
      <c r="K125" s="42"/>
      <c r="L125" s="230"/>
      <c r="M125" s="231"/>
      <c r="N125" s="232" t="s">
        <v>44</v>
      </c>
      <c r="O125" s="231"/>
      <c r="P125" s="231"/>
      <c r="Q125" s="231"/>
      <c r="R125" s="231"/>
      <c r="S125" s="233"/>
      <c r="T125" s="233"/>
      <c r="U125" s="233"/>
      <c r="V125" s="233"/>
      <c r="W125" s="233"/>
      <c r="X125" s="233"/>
      <c r="Y125" s="233"/>
      <c r="Z125" s="233"/>
      <c r="AA125" s="233"/>
      <c r="AB125" s="233"/>
      <c r="AC125" s="233"/>
      <c r="AD125" s="233"/>
      <c r="AE125" s="233"/>
      <c r="AF125" s="231"/>
      <c r="AG125" s="231"/>
      <c r="AH125" s="231"/>
      <c r="AI125" s="231"/>
      <c r="AJ125" s="231"/>
      <c r="AK125" s="231"/>
      <c r="AL125" s="231"/>
      <c r="AM125" s="231"/>
      <c r="AN125" s="231"/>
      <c r="AO125" s="231"/>
      <c r="AP125" s="231"/>
      <c r="AQ125" s="231"/>
      <c r="AR125" s="231"/>
      <c r="AS125" s="231"/>
      <c r="AT125" s="231"/>
      <c r="AU125" s="231"/>
      <c r="AV125" s="231"/>
      <c r="AW125" s="231"/>
      <c r="AX125" s="231"/>
      <c r="AY125" s="234" t="s">
        <v>183</v>
      </c>
      <c r="AZ125" s="231"/>
      <c r="BA125" s="231"/>
      <c r="BB125" s="231"/>
      <c r="BC125" s="231"/>
      <c r="BD125" s="231"/>
      <c r="BE125" s="235">
        <f>IF(N125="základná",J125,0)</f>
        <v>0</v>
      </c>
      <c r="BF125" s="235">
        <f>IF(N125="znížená",J125,0)</f>
        <v>0</v>
      </c>
      <c r="BG125" s="235">
        <f>IF(N125="zákl. prenesená",J125,0)</f>
        <v>0</v>
      </c>
      <c r="BH125" s="235">
        <f>IF(N125="zníž. prenesená",J125,0)</f>
        <v>0</v>
      </c>
      <c r="BI125" s="235">
        <f>IF(N125="nulová",J125,0)</f>
        <v>0</v>
      </c>
      <c r="BJ125" s="234" t="s">
        <v>90</v>
      </c>
      <c r="BK125" s="231"/>
      <c r="BL125" s="231"/>
      <c r="BM125" s="231"/>
    </row>
    <row r="126" s="2" customFormat="1" ht="18" customHeight="1">
      <c r="A126" s="40"/>
      <c r="B126" s="41"/>
      <c r="C126" s="42"/>
      <c r="D126" s="161" t="s">
        <v>186</v>
      </c>
      <c r="E126" s="156"/>
      <c r="F126" s="156"/>
      <c r="G126" s="42"/>
      <c r="H126" s="42"/>
      <c r="I126" s="42"/>
      <c r="J126" s="157">
        <v>0</v>
      </c>
      <c r="K126" s="42"/>
      <c r="L126" s="230"/>
      <c r="M126" s="231"/>
      <c r="N126" s="232" t="s">
        <v>44</v>
      </c>
      <c r="O126" s="231"/>
      <c r="P126" s="231"/>
      <c r="Q126" s="231"/>
      <c r="R126" s="231"/>
      <c r="S126" s="233"/>
      <c r="T126" s="233"/>
      <c r="U126" s="233"/>
      <c r="V126" s="233"/>
      <c r="W126" s="233"/>
      <c r="X126" s="233"/>
      <c r="Y126" s="233"/>
      <c r="Z126" s="233"/>
      <c r="AA126" s="233"/>
      <c r="AB126" s="233"/>
      <c r="AC126" s="233"/>
      <c r="AD126" s="233"/>
      <c r="AE126" s="233"/>
      <c r="AF126" s="231"/>
      <c r="AG126" s="231"/>
      <c r="AH126" s="231"/>
      <c r="AI126" s="231"/>
      <c r="AJ126" s="231"/>
      <c r="AK126" s="231"/>
      <c r="AL126" s="231"/>
      <c r="AM126" s="231"/>
      <c r="AN126" s="231"/>
      <c r="AO126" s="231"/>
      <c r="AP126" s="231"/>
      <c r="AQ126" s="231"/>
      <c r="AR126" s="231"/>
      <c r="AS126" s="231"/>
      <c r="AT126" s="231"/>
      <c r="AU126" s="231"/>
      <c r="AV126" s="231"/>
      <c r="AW126" s="231"/>
      <c r="AX126" s="231"/>
      <c r="AY126" s="234" t="s">
        <v>183</v>
      </c>
      <c r="AZ126" s="231"/>
      <c r="BA126" s="231"/>
      <c r="BB126" s="231"/>
      <c r="BC126" s="231"/>
      <c r="BD126" s="231"/>
      <c r="BE126" s="235">
        <f>IF(N126="základná",J126,0)</f>
        <v>0</v>
      </c>
      <c r="BF126" s="235">
        <f>IF(N126="znížená",J126,0)</f>
        <v>0</v>
      </c>
      <c r="BG126" s="235">
        <f>IF(N126="zákl. prenesená",J126,0)</f>
        <v>0</v>
      </c>
      <c r="BH126" s="235">
        <f>IF(N126="zníž. prenesená",J126,0)</f>
        <v>0</v>
      </c>
      <c r="BI126" s="235">
        <f>IF(N126="nulová",J126,0)</f>
        <v>0</v>
      </c>
      <c r="BJ126" s="234" t="s">
        <v>90</v>
      </c>
      <c r="BK126" s="231"/>
      <c r="BL126" s="231"/>
      <c r="BM126" s="231"/>
    </row>
    <row r="127" s="2" customFormat="1" ht="18" customHeight="1">
      <c r="A127" s="40"/>
      <c r="B127" s="41"/>
      <c r="C127" s="42"/>
      <c r="D127" s="161" t="s">
        <v>187</v>
      </c>
      <c r="E127" s="156"/>
      <c r="F127" s="156"/>
      <c r="G127" s="42"/>
      <c r="H127" s="42"/>
      <c r="I127" s="42"/>
      <c r="J127" s="157">
        <v>0</v>
      </c>
      <c r="K127" s="42"/>
      <c r="L127" s="230"/>
      <c r="M127" s="231"/>
      <c r="N127" s="232" t="s">
        <v>44</v>
      </c>
      <c r="O127" s="231"/>
      <c r="P127" s="231"/>
      <c r="Q127" s="231"/>
      <c r="R127" s="231"/>
      <c r="S127" s="233"/>
      <c r="T127" s="233"/>
      <c r="U127" s="233"/>
      <c r="V127" s="233"/>
      <c r="W127" s="233"/>
      <c r="X127" s="233"/>
      <c r="Y127" s="233"/>
      <c r="Z127" s="233"/>
      <c r="AA127" s="233"/>
      <c r="AB127" s="233"/>
      <c r="AC127" s="233"/>
      <c r="AD127" s="233"/>
      <c r="AE127" s="233"/>
      <c r="AF127" s="231"/>
      <c r="AG127" s="231"/>
      <c r="AH127" s="231"/>
      <c r="AI127" s="231"/>
      <c r="AJ127" s="231"/>
      <c r="AK127" s="231"/>
      <c r="AL127" s="231"/>
      <c r="AM127" s="231"/>
      <c r="AN127" s="231"/>
      <c r="AO127" s="231"/>
      <c r="AP127" s="231"/>
      <c r="AQ127" s="231"/>
      <c r="AR127" s="231"/>
      <c r="AS127" s="231"/>
      <c r="AT127" s="231"/>
      <c r="AU127" s="231"/>
      <c r="AV127" s="231"/>
      <c r="AW127" s="231"/>
      <c r="AX127" s="231"/>
      <c r="AY127" s="234" t="s">
        <v>183</v>
      </c>
      <c r="AZ127" s="231"/>
      <c r="BA127" s="231"/>
      <c r="BB127" s="231"/>
      <c r="BC127" s="231"/>
      <c r="BD127" s="231"/>
      <c r="BE127" s="235">
        <f>IF(N127="základná",J127,0)</f>
        <v>0</v>
      </c>
      <c r="BF127" s="235">
        <f>IF(N127="znížená",J127,0)</f>
        <v>0</v>
      </c>
      <c r="BG127" s="235">
        <f>IF(N127="zákl. prenesená",J127,0)</f>
        <v>0</v>
      </c>
      <c r="BH127" s="235">
        <f>IF(N127="zníž. prenesená",J127,0)</f>
        <v>0</v>
      </c>
      <c r="BI127" s="235">
        <f>IF(N127="nulová",J127,0)</f>
        <v>0</v>
      </c>
      <c r="BJ127" s="234" t="s">
        <v>90</v>
      </c>
      <c r="BK127" s="231"/>
      <c r="BL127" s="231"/>
      <c r="BM127" s="231"/>
    </row>
    <row r="128" s="2" customFormat="1" ht="18" customHeight="1">
      <c r="A128" s="40"/>
      <c r="B128" s="41"/>
      <c r="C128" s="42"/>
      <c r="D128" s="156" t="s">
        <v>188</v>
      </c>
      <c r="E128" s="42"/>
      <c r="F128" s="42"/>
      <c r="G128" s="42"/>
      <c r="H128" s="42"/>
      <c r="I128" s="42"/>
      <c r="J128" s="157">
        <f>ROUND(J32*T128,2)</f>
        <v>0</v>
      </c>
      <c r="K128" s="42"/>
      <c r="L128" s="230"/>
      <c r="M128" s="231"/>
      <c r="N128" s="232" t="s">
        <v>44</v>
      </c>
      <c r="O128" s="231"/>
      <c r="P128" s="231"/>
      <c r="Q128" s="231"/>
      <c r="R128" s="231"/>
      <c r="S128" s="233"/>
      <c r="T128" s="233"/>
      <c r="U128" s="233"/>
      <c r="V128" s="233"/>
      <c r="W128" s="233"/>
      <c r="X128" s="233"/>
      <c r="Y128" s="233"/>
      <c r="Z128" s="233"/>
      <c r="AA128" s="233"/>
      <c r="AB128" s="233"/>
      <c r="AC128" s="233"/>
      <c r="AD128" s="233"/>
      <c r="AE128" s="233"/>
      <c r="AF128" s="231"/>
      <c r="AG128" s="231"/>
      <c r="AH128" s="231"/>
      <c r="AI128" s="231"/>
      <c r="AJ128" s="231"/>
      <c r="AK128" s="231"/>
      <c r="AL128" s="231"/>
      <c r="AM128" s="231"/>
      <c r="AN128" s="231"/>
      <c r="AO128" s="231"/>
      <c r="AP128" s="231"/>
      <c r="AQ128" s="231"/>
      <c r="AR128" s="231"/>
      <c r="AS128" s="231"/>
      <c r="AT128" s="231"/>
      <c r="AU128" s="231"/>
      <c r="AV128" s="231"/>
      <c r="AW128" s="231"/>
      <c r="AX128" s="231"/>
      <c r="AY128" s="234" t="s">
        <v>189</v>
      </c>
      <c r="AZ128" s="231"/>
      <c r="BA128" s="231"/>
      <c r="BB128" s="231"/>
      <c r="BC128" s="231"/>
      <c r="BD128" s="231"/>
      <c r="BE128" s="235">
        <f>IF(N128="základná",J128,0)</f>
        <v>0</v>
      </c>
      <c r="BF128" s="235">
        <f>IF(N128="znížená",J128,0)</f>
        <v>0</v>
      </c>
      <c r="BG128" s="235">
        <f>IF(N128="zákl. prenesená",J128,0)</f>
        <v>0</v>
      </c>
      <c r="BH128" s="235">
        <f>IF(N128="zníž. prenesená",J128,0)</f>
        <v>0</v>
      </c>
      <c r="BI128" s="235">
        <f>IF(N128="nulová",J128,0)</f>
        <v>0</v>
      </c>
      <c r="BJ128" s="234" t="s">
        <v>90</v>
      </c>
      <c r="BK128" s="231"/>
      <c r="BL128" s="231"/>
      <c r="BM128" s="231"/>
    </row>
    <row r="129" s="2" customFormat="1">
      <c r="A129" s="40"/>
      <c r="B129" s="41"/>
      <c r="C129" s="42"/>
      <c r="D129" s="42"/>
      <c r="E129" s="42"/>
      <c r="F129" s="42"/>
      <c r="G129" s="42"/>
      <c r="H129" s="42"/>
      <c r="I129" s="42"/>
      <c r="J129" s="42"/>
      <c r="K129" s="42"/>
      <c r="L129" s="71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2" customFormat="1" ht="29.28" customHeight="1">
      <c r="A130" s="40"/>
      <c r="B130" s="41"/>
      <c r="C130" s="164" t="s">
        <v>114</v>
      </c>
      <c r="D130" s="165"/>
      <c r="E130" s="165"/>
      <c r="F130" s="165"/>
      <c r="G130" s="165"/>
      <c r="H130" s="165"/>
      <c r="I130" s="165"/>
      <c r="J130" s="166">
        <f>ROUND(J98+J122,2)</f>
        <v>0</v>
      </c>
      <c r="K130" s="165"/>
      <c r="L130" s="71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="2" customFormat="1" ht="6.96" customHeight="1">
      <c r="A131" s="40"/>
      <c r="B131" s="74"/>
      <c r="C131" s="75"/>
      <c r="D131" s="75"/>
      <c r="E131" s="75"/>
      <c r="F131" s="75"/>
      <c r="G131" s="75"/>
      <c r="H131" s="75"/>
      <c r="I131" s="75"/>
      <c r="J131" s="75"/>
      <c r="K131" s="75"/>
      <c r="L131" s="71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  <row r="135" s="2" customFormat="1" ht="6.96" customHeight="1">
      <c r="A135" s="40"/>
      <c r="B135" s="76"/>
      <c r="C135" s="77"/>
      <c r="D135" s="77"/>
      <c r="E135" s="77"/>
      <c r="F135" s="77"/>
      <c r="G135" s="77"/>
      <c r="H135" s="77"/>
      <c r="I135" s="77"/>
      <c r="J135" s="77"/>
      <c r="K135" s="77"/>
      <c r="L135" s="71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</row>
    <row r="136" s="2" customFormat="1" ht="24.96" customHeight="1">
      <c r="A136" s="40"/>
      <c r="B136" s="41"/>
      <c r="C136" s="23" t="s">
        <v>190</v>
      </c>
      <c r="D136" s="42"/>
      <c r="E136" s="42"/>
      <c r="F136" s="42"/>
      <c r="G136" s="42"/>
      <c r="H136" s="42"/>
      <c r="I136" s="42"/>
      <c r="J136" s="42"/>
      <c r="K136" s="42"/>
      <c r="L136" s="71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</row>
    <row r="137" s="2" customFormat="1" ht="6.96" customHeight="1">
      <c r="A137" s="40"/>
      <c r="B137" s="41"/>
      <c r="C137" s="42"/>
      <c r="D137" s="42"/>
      <c r="E137" s="42"/>
      <c r="F137" s="42"/>
      <c r="G137" s="42"/>
      <c r="H137" s="42"/>
      <c r="I137" s="42"/>
      <c r="J137" s="42"/>
      <c r="K137" s="42"/>
      <c r="L137" s="71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</row>
    <row r="138" s="2" customFormat="1" ht="12" customHeight="1">
      <c r="A138" s="40"/>
      <c r="B138" s="41"/>
      <c r="C138" s="32" t="s">
        <v>15</v>
      </c>
      <c r="D138" s="42"/>
      <c r="E138" s="42"/>
      <c r="F138" s="42"/>
      <c r="G138" s="42"/>
      <c r="H138" s="42"/>
      <c r="I138" s="42"/>
      <c r="J138" s="42"/>
      <c r="K138" s="42"/>
      <c r="L138" s="71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</row>
    <row r="139" s="2" customFormat="1" ht="16.5" customHeight="1">
      <c r="A139" s="40"/>
      <c r="B139" s="41"/>
      <c r="C139" s="42"/>
      <c r="D139" s="42"/>
      <c r="E139" s="211" t="str">
        <f>E7</f>
        <v>Depo Jurajov Dvor</v>
      </c>
      <c r="F139" s="32"/>
      <c r="G139" s="32"/>
      <c r="H139" s="32"/>
      <c r="I139" s="42"/>
      <c r="J139" s="42"/>
      <c r="K139" s="42"/>
      <c r="L139" s="71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</row>
    <row r="140" s="1" customFormat="1" ht="12" customHeight="1">
      <c r="B140" s="21"/>
      <c r="C140" s="32" t="s">
        <v>131</v>
      </c>
      <c r="D140" s="22"/>
      <c r="E140" s="22"/>
      <c r="F140" s="22"/>
      <c r="G140" s="22"/>
      <c r="H140" s="22"/>
      <c r="I140" s="22"/>
      <c r="J140" s="22"/>
      <c r="K140" s="22"/>
      <c r="L140" s="20"/>
    </row>
    <row r="141" s="2" customFormat="1" ht="16.5" customHeight="1">
      <c r="A141" s="40"/>
      <c r="B141" s="41"/>
      <c r="C141" s="42"/>
      <c r="D141" s="42"/>
      <c r="E141" s="211" t="s">
        <v>135</v>
      </c>
      <c r="F141" s="42"/>
      <c r="G141" s="42"/>
      <c r="H141" s="42"/>
      <c r="I141" s="42"/>
      <c r="J141" s="42"/>
      <c r="K141" s="42"/>
      <c r="L141" s="71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</row>
    <row r="142" s="2" customFormat="1" ht="12" customHeight="1">
      <c r="A142" s="40"/>
      <c r="B142" s="41"/>
      <c r="C142" s="32" t="s">
        <v>138</v>
      </c>
      <c r="D142" s="42"/>
      <c r="E142" s="42"/>
      <c r="F142" s="42"/>
      <c r="G142" s="42"/>
      <c r="H142" s="42"/>
      <c r="I142" s="42"/>
      <c r="J142" s="42"/>
      <c r="K142" s="42"/>
      <c r="L142" s="71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</row>
    <row r="143" s="2" customFormat="1" ht="16.5" customHeight="1">
      <c r="A143" s="40"/>
      <c r="B143" s="41"/>
      <c r="C143" s="42"/>
      <c r="D143" s="42"/>
      <c r="E143" s="84" t="str">
        <f>E11</f>
        <v>01_MUŽI - Rekonštrukcia šatne, spŕch a wc MUŽI</v>
      </c>
      <c r="F143" s="42"/>
      <c r="G143" s="42"/>
      <c r="H143" s="42"/>
      <c r="I143" s="42"/>
      <c r="J143" s="42"/>
      <c r="K143" s="42"/>
      <c r="L143" s="71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</row>
    <row r="144" s="2" customFormat="1" ht="6.96" customHeight="1">
      <c r="A144" s="40"/>
      <c r="B144" s="41"/>
      <c r="C144" s="42"/>
      <c r="D144" s="42"/>
      <c r="E144" s="42"/>
      <c r="F144" s="42"/>
      <c r="G144" s="42"/>
      <c r="H144" s="42"/>
      <c r="I144" s="42"/>
      <c r="J144" s="42"/>
      <c r="K144" s="42"/>
      <c r="L144" s="71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</row>
    <row r="145" s="2" customFormat="1" ht="12" customHeight="1">
      <c r="A145" s="40"/>
      <c r="B145" s="41"/>
      <c r="C145" s="32" t="s">
        <v>19</v>
      </c>
      <c r="D145" s="42"/>
      <c r="E145" s="42"/>
      <c r="F145" s="27" t="str">
        <f>F14</f>
        <v>Bratislava</v>
      </c>
      <c r="G145" s="42"/>
      <c r="H145" s="42"/>
      <c r="I145" s="32" t="s">
        <v>21</v>
      </c>
      <c r="J145" s="87" t="str">
        <f>IF(J14="","",J14)</f>
        <v>13. 2. 2025</v>
      </c>
      <c r="K145" s="42"/>
      <c r="L145" s="71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</row>
    <row r="146" s="2" customFormat="1" ht="6.96" customHeight="1">
      <c r="A146" s="40"/>
      <c r="B146" s="41"/>
      <c r="C146" s="42"/>
      <c r="D146" s="42"/>
      <c r="E146" s="42"/>
      <c r="F146" s="42"/>
      <c r="G146" s="42"/>
      <c r="H146" s="42"/>
      <c r="I146" s="42"/>
      <c r="J146" s="42"/>
      <c r="K146" s="42"/>
      <c r="L146" s="71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</row>
    <row r="147" s="2" customFormat="1" ht="15.15" customHeight="1">
      <c r="A147" s="40"/>
      <c r="B147" s="41"/>
      <c r="C147" s="32" t="s">
        <v>23</v>
      </c>
      <c r="D147" s="42"/>
      <c r="E147" s="42"/>
      <c r="F147" s="27" t="str">
        <f>E17</f>
        <v>Dopravný podnik Bratislava, akciová spoločnosť</v>
      </c>
      <c r="G147" s="42"/>
      <c r="H147" s="42"/>
      <c r="I147" s="32" t="s">
        <v>31</v>
      </c>
      <c r="J147" s="36" t="str">
        <f>E23</f>
        <v xml:space="preserve"> </v>
      </c>
      <c r="K147" s="42"/>
      <c r="L147" s="71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</row>
    <row r="148" s="2" customFormat="1" ht="15.15" customHeight="1">
      <c r="A148" s="40"/>
      <c r="B148" s="41"/>
      <c r="C148" s="32" t="s">
        <v>29</v>
      </c>
      <c r="D148" s="42"/>
      <c r="E148" s="42"/>
      <c r="F148" s="27" t="str">
        <f>IF(E20="","",E20)</f>
        <v>Vyplň údaj</v>
      </c>
      <c r="G148" s="42"/>
      <c r="H148" s="42"/>
      <c r="I148" s="32" t="s">
        <v>34</v>
      </c>
      <c r="J148" s="36" t="str">
        <f>E26</f>
        <v xml:space="preserve"> </v>
      </c>
      <c r="K148" s="42"/>
      <c r="L148" s="71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</row>
    <row r="149" s="2" customFormat="1" ht="10.32" customHeight="1">
      <c r="A149" s="40"/>
      <c r="B149" s="41"/>
      <c r="C149" s="42"/>
      <c r="D149" s="42"/>
      <c r="E149" s="42"/>
      <c r="F149" s="42"/>
      <c r="G149" s="42"/>
      <c r="H149" s="42"/>
      <c r="I149" s="42"/>
      <c r="J149" s="42"/>
      <c r="K149" s="42"/>
      <c r="L149" s="71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</row>
    <row r="150" s="11" customFormat="1" ht="29.28" customHeight="1">
      <c r="A150" s="236"/>
      <c r="B150" s="237"/>
      <c r="C150" s="238" t="s">
        <v>191</v>
      </c>
      <c r="D150" s="239" t="s">
        <v>63</v>
      </c>
      <c r="E150" s="239" t="s">
        <v>59</v>
      </c>
      <c r="F150" s="239" t="s">
        <v>60</v>
      </c>
      <c r="G150" s="239" t="s">
        <v>192</v>
      </c>
      <c r="H150" s="239" t="s">
        <v>193</v>
      </c>
      <c r="I150" s="239" t="s">
        <v>194</v>
      </c>
      <c r="J150" s="240" t="s">
        <v>157</v>
      </c>
      <c r="K150" s="241" t="s">
        <v>195</v>
      </c>
      <c r="L150" s="242"/>
      <c r="M150" s="108" t="s">
        <v>1</v>
      </c>
      <c r="N150" s="109" t="s">
        <v>42</v>
      </c>
      <c r="O150" s="109" t="s">
        <v>196</v>
      </c>
      <c r="P150" s="109" t="s">
        <v>197</v>
      </c>
      <c r="Q150" s="109" t="s">
        <v>198</v>
      </c>
      <c r="R150" s="109" t="s">
        <v>199</v>
      </c>
      <c r="S150" s="109" t="s">
        <v>200</v>
      </c>
      <c r="T150" s="110" t="s">
        <v>201</v>
      </c>
      <c r="U150" s="236"/>
      <c r="V150" s="236"/>
      <c r="W150" s="236"/>
      <c r="X150" s="236"/>
      <c r="Y150" s="236"/>
      <c r="Z150" s="236"/>
      <c r="AA150" s="236"/>
      <c r="AB150" s="236"/>
      <c r="AC150" s="236"/>
      <c r="AD150" s="236"/>
      <c r="AE150" s="236"/>
    </row>
    <row r="151" s="2" customFormat="1" ht="22.8" customHeight="1">
      <c r="A151" s="40"/>
      <c r="B151" s="41"/>
      <c r="C151" s="115" t="s">
        <v>154</v>
      </c>
      <c r="D151" s="42"/>
      <c r="E151" s="42"/>
      <c r="F151" s="42"/>
      <c r="G151" s="42"/>
      <c r="H151" s="42"/>
      <c r="I151" s="42"/>
      <c r="J151" s="243">
        <f>BK151</f>
        <v>0</v>
      </c>
      <c r="K151" s="42"/>
      <c r="L151" s="43"/>
      <c r="M151" s="111"/>
      <c r="N151" s="244"/>
      <c r="O151" s="112"/>
      <c r="P151" s="245">
        <f>P152+P253+P407+P421+P423+P428+P432</f>
        <v>0</v>
      </c>
      <c r="Q151" s="112"/>
      <c r="R151" s="245">
        <f>R152+R253+R407+R421+R423+R428+R432</f>
        <v>14.746936010060001</v>
      </c>
      <c r="S151" s="112"/>
      <c r="T151" s="246">
        <f>T152+T253+T407+T421+T423+T428+T432</f>
        <v>21.826835799999998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7" t="s">
        <v>77</v>
      </c>
      <c r="AU151" s="17" t="s">
        <v>159</v>
      </c>
      <c r="BK151" s="247">
        <f>BK152+BK253+BK407+BK421+BK423+BK428+BK432</f>
        <v>0</v>
      </c>
    </row>
    <row r="152" s="12" customFormat="1" ht="25.92" customHeight="1">
      <c r="A152" s="12"/>
      <c r="B152" s="248"/>
      <c r="C152" s="249"/>
      <c r="D152" s="250" t="s">
        <v>77</v>
      </c>
      <c r="E152" s="251" t="s">
        <v>202</v>
      </c>
      <c r="F152" s="251" t="s">
        <v>203</v>
      </c>
      <c r="G152" s="249"/>
      <c r="H152" s="249"/>
      <c r="I152" s="252"/>
      <c r="J152" s="227">
        <f>BK152</f>
        <v>0</v>
      </c>
      <c r="K152" s="249"/>
      <c r="L152" s="253"/>
      <c r="M152" s="254"/>
      <c r="N152" s="255"/>
      <c r="O152" s="255"/>
      <c r="P152" s="256">
        <f>P153+P189+P251</f>
        <v>0</v>
      </c>
      <c r="Q152" s="255"/>
      <c r="R152" s="256">
        <f>R153+R189+R251</f>
        <v>10.2492079815</v>
      </c>
      <c r="S152" s="255"/>
      <c r="T152" s="257">
        <f>T153+T189+T251</f>
        <v>20.940051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58" t="s">
        <v>85</v>
      </c>
      <c r="AT152" s="259" t="s">
        <v>77</v>
      </c>
      <c r="AU152" s="259" t="s">
        <v>78</v>
      </c>
      <c r="AY152" s="258" t="s">
        <v>204</v>
      </c>
      <c r="BK152" s="260">
        <f>BK153+BK189+BK251</f>
        <v>0</v>
      </c>
    </row>
    <row r="153" s="12" customFormat="1" ht="22.8" customHeight="1">
      <c r="A153" s="12"/>
      <c r="B153" s="248"/>
      <c r="C153" s="249"/>
      <c r="D153" s="250" t="s">
        <v>77</v>
      </c>
      <c r="E153" s="261" t="s">
        <v>205</v>
      </c>
      <c r="F153" s="261" t="s">
        <v>206</v>
      </c>
      <c r="G153" s="249"/>
      <c r="H153" s="249"/>
      <c r="I153" s="252"/>
      <c r="J153" s="262">
        <f>BK153</f>
        <v>0</v>
      </c>
      <c r="K153" s="249"/>
      <c r="L153" s="253"/>
      <c r="M153" s="254"/>
      <c r="N153" s="255"/>
      <c r="O153" s="255"/>
      <c r="P153" s="256">
        <f>SUM(P154:P188)</f>
        <v>0</v>
      </c>
      <c r="Q153" s="255"/>
      <c r="R153" s="256">
        <f>SUM(R154:R188)</f>
        <v>10.240050097499999</v>
      </c>
      <c r="S153" s="255"/>
      <c r="T153" s="257">
        <f>SUM(T154:T188)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58" t="s">
        <v>85</v>
      </c>
      <c r="AT153" s="259" t="s">
        <v>77</v>
      </c>
      <c r="AU153" s="259" t="s">
        <v>85</v>
      </c>
      <c r="AY153" s="258" t="s">
        <v>204</v>
      </c>
      <c r="BK153" s="260">
        <f>SUM(BK154:BK188)</f>
        <v>0</v>
      </c>
    </row>
    <row r="154" s="2" customFormat="1" ht="24.15" customHeight="1">
      <c r="A154" s="40"/>
      <c r="B154" s="41"/>
      <c r="C154" s="263" t="s">
        <v>85</v>
      </c>
      <c r="D154" s="263" t="s">
        <v>207</v>
      </c>
      <c r="E154" s="264" t="s">
        <v>208</v>
      </c>
      <c r="F154" s="265" t="s">
        <v>209</v>
      </c>
      <c r="G154" s="266" t="s">
        <v>210</v>
      </c>
      <c r="H154" s="267">
        <v>36.795000000000002</v>
      </c>
      <c r="I154" s="268"/>
      <c r="J154" s="269">
        <f>ROUND(I154*H154,2)</f>
        <v>0</v>
      </c>
      <c r="K154" s="270"/>
      <c r="L154" s="43"/>
      <c r="M154" s="271" t="s">
        <v>1</v>
      </c>
      <c r="N154" s="272" t="s">
        <v>44</v>
      </c>
      <c r="O154" s="99"/>
      <c r="P154" s="273">
        <f>O154*H154</f>
        <v>0</v>
      </c>
      <c r="Q154" s="273">
        <v>0.00019000000000000001</v>
      </c>
      <c r="R154" s="273">
        <f>Q154*H154</f>
        <v>0.0069910500000000004</v>
      </c>
      <c r="S154" s="273">
        <v>0</v>
      </c>
      <c r="T154" s="27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75" t="s">
        <v>211</v>
      </c>
      <c r="AT154" s="275" t="s">
        <v>207</v>
      </c>
      <c r="AU154" s="275" t="s">
        <v>90</v>
      </c>
      <c r="AY154" s="17" t="s">
        <v>204</v>
      </c>
      <c r="BE154" s="160">
        <f>IF(N154="základná",J154,0)</f>
        <v>0</v>
      </c>
      <c r="BF154" s="160">
        <f>IF(N154="znížená",J154,0)</f>
        <v>0</v>
      </c>
      <c r="BG154" s="160">
        <f>IF(N154="zákl. prenesená",J154,0)</f>
        <v>0</v>
      </c>
      <c r="BH154" s="160">
        <f>IF(N154="zníž. prenesená",J154,0)</f>
        <v>0</v>
      </c>
      <c r="BI154" s="160">
        <f>IF(N154="nulová",J154,0)</f>
        <v>0</v>
      </c>
      <c r="BJ154" s="17" t="s">
        <v>90</v>
      </c>
      <c r="BK154" s="160">
        <f>ROUND(I154*H154,2)</f>
        <v>0</v>
      </c>
      <c r="BL154" s="17" t="s">
        <v>211</v>
      </c>
      <c r="BM154" s="275" t="s">
        <v>212</v>
      </c>
    </row>
    <row r="155" s="13" customFormat="1">
      <c r="A155" s="13"/>
      <c r="B155" s="276"/>
      <c r="C155" s="277"/>
      <c r="D155" s="278" t="s">
        <v>213</v>
      </c>
      <c r="E155" s="279" t="s">
        <v>1</v>
      </c>
      <c r="F155" s="280" t="s">
        <v>214</v>
      </c>
      <c r="G155" s="277"/>
      <c r="H155" s="281">
        <v>7.3799999999999999</v>
      </c>
      <c r="I155" s="282"/>
      <c r="J155" s="277"/>
      <c r="K155" s="277"/>
      <c r="L155" s="283"/>
      <c r="M155" s="284"/>
      <c r="N155" s="285"/>
      <c r="O155" s="285"/>
      <c r="P155" s="285"/>
      <c r="Q155" s="285"/>
      <c r="R155" s="285"/>
      <c r="S155" s="285"/>
      <c r="T155" s="28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87" t="s">
        <v>213</v>
      </c>
      <c r="AU155" s="287" t="s">
        <v>90</v>
      </c>
      <c r="AV155" s="13" t="s">
        <v>90</v>
      </c>
      <c r="AW155" s="13" t="s">
        <v>33</v>
      </c>
      <c r="AX155" s="13" t="s">
        <v>78</v>
      </c>
      <c r="AY155" s="287" t="s">
        <v>204</v>
      </c>
    </row>
    <row r="156" s="13" customFormat="1">
      <c r="A156" s="13"/>
      <c r="B156" s="276"/>
      <c r="C156" s="277"/>
      <c r="D156" s="278" t="s">
        <v>213</v>
      </c>
      <c r="E156" s="279" t="s">
        <v>1</v>
      </c>
      <c r="F156" s="280" t="s">
        <v>215</v>
      </c>
      <c r="G156" s="277"/>
      <c r="H156" s="281">
        <v>7.1749999999999998</v>
      </c>
      <c r="I156" s="282"/>
      <c r="J156" s="277"/>
      <c r="K156" s="277"/>
      <c r="L156" s="283"/>
      <c r="M156" s="284"/>
      <c r="N156" s="285"/>
      <c r="O156" s="285"/>
      <c r="P156" s="285"/>
      <c r="Q156" s="285"/>
      <c r="R156" s="285"/>
      <c r="S156" s="285"/>
      <c r="T156" s="28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87" t="s">
        <v>213</v>
      </c>
      <c r="AU156" s="287" t="s">
        <v>90</v>
      </c>
      <c r="AV156" s="13" t="s">
        <v>90</v>
      </c>
      <c r="AW156" s="13" t="s">
        <v>33</v>
      </c>
      <c r="AX156" s="13" t="s">
        <v>78</v>
      </c>
      <c r="AY156" s="287" t="s">
        <v>204</v>
      </c>
    </row>
    <row r="157" s="13" customFormat="1">
      <c r="A157" s="13"/>
      <c r="B157" s="276"/>
      <c r="C157" s="277"/>
      <c r="D157" s="278" t="s">
        <v>213</v>
      </c>
      <c r="E157" s="279" t="s">
        <v>1</v>
      </c>
      <c r="F157" s="280" t="s">
        <v>216</v>
      </c>
      <c r="G157" s="277"/>
      <c r="H157" s="281">
        <v>14.4</v>
      </c>
      <c r="I157" s="282"/>
      <c r="J157" s="277"/>
      <c r="K157" s="277"/>
      <c r="L157" s="283"/>
      <c r="M157" s="284"/>
      <c r="N157" s="285"/>
      <c r="O157" s="285"/>
      <c r="P157" s="285"/>
      <c r="Q157" s="285"/>
      <c r="R157" s="285"/>
      <c r="S157" s="285"/>
      <c r="T157" s="28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87" t="s">
        <v>213</v>
      </c>
      <c r="AU157" s="287" t="s">
        <v>90</v>
      </c>
      <c r="AV157" s="13" t="s">
        <v>90</v>
      </c>
      <c r="AW157" s="13" t="s">
        <v>33</v>
      </c>
      <c r="AX157" s="13" t="s">
        <v>78</v>
      </c>
      <c r="AY157" s="287" t="s">
        <v>204</v>
      </c>
    </row>
    <row r="158" s="13" customFormat="1">
      <c r="A158" s="13"/>
      <c r="B158" s="276"/>
      <c r="C158" s="277"/>
      <c r="D158" s="278" t="s">
        <v>213</v>
      </c>
      <c r="E158" s="279" t="s">
        <v>1</v>
      </c>
      <c r="F158" s="280" t="s">
        <v>217</v>
      </c>
      <c r="G158" s="277"/>
      <c r="H158" s="281">
        <v>7.8399999999999999</v>
      </c>
      <c r="I158" s="282"/>
      <c r="J158" s="277"/>
      <c r="K158" s="277"/>
      <c r="L158" s="283"/>
      <c r="M158" s="284"/>
      <c r="N158" s="285"/>
      <c r="O158" s="285"/>
      <c r="P158" s="285"/>
      <c r="Q158" s="285"/>
      <c r="R158" s="285"/>
      <c r="S158" s="285"/>
      <c r="T158" s="28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87" t="s">
        <v>213</v>
      </c>
      <c r="AU158" s="287" t="s">
        <v>90</v>
      </c>
      <c r="AV158" s="13" t="s">
        <v>90</v>
      </c>
      <c r="AW158" s="13" t="s">
        <v>33</v>
      </c>
      <c r="AX158" s="13" t="s">
        <v>78</v>
      </c>
      <c r="AY158" s="287" t="s">
        <v>204</v>
      </c>
    </row>
    <row r="159" s="14" customFormat="1">
      <c r="A159" s="14"/>
      <c r="B159" s="288"/>
      <c r="C159" s="289"/>
      <c r="D159" s="278" t="s">
        <v>213</v>
      </c>
      <c r="E159" s="290" t="s">
        <v>1</v>
      </c>
      <c r="F159" s="291" t="s">
        <v>218</v>
      </c>
      <c r="G159" s="289"/>
      <c r="H159" s="292">
        <v>36.795000000000002</v>
      </c>
      <c r="I159" s="293"/>
      <c r="J159" s="289"/>
      <c r="K159" s="289"/>
      <c r="L159" s="294"/>
      <c r="M159" s="295"/>
      <c r="N159" s="296"/>
      <c r="O159" s="296"/>
      <c r="P159" s="296"/>
      <c r="Q159" s="296"/>
      <c r="R159" s="296"/>
      <c r="S159" s="296"/>
      <c r="T159" s="29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98" t="s">
        <v>213</v>
      </c>
      <c r="AU159" s="298" t="s">
        <v>90</v>
      </c>
      <c r="AV159" s="14" t="s">
        <v>211</v>
      </c>
      <c r="AW159" s="14" t="s">
        <v>33</v>
      </c>
      <c r="AX159" s="14" t="s">
        <v>85</v>
      </c>
      <c r="AY159" s="298" t="s">
        <v>204</v>
      </c>
    </row>
    <row r="160" s="2" customFormat="1" ht="24.15" customHeight="1">
      <c r="A160" s="40"/>
      <c r="B160" s="41"/>
      <c r="C160" s="263" t="s">
        <v>90</v>
      </c>
      <c r="D160" s="263" t="s">
        <v>207</v>
      </c>
      <c r="E160" s="264" t="s">
        <v>219</v>
      </c>
      <c r="F160" s="265" t="s">
        <v>220</v>
      </c>
      <c r="G160" s="266" t="s">
        <v>210</v>
      </c>
      <c r="H160" s="267">
        <v>52.143000000000001</v>
      </c>
      <c r="I160" s="268"/>
      <c r="J160" s="269">
        <f>ROUND(I160*H160,2)</f>
        <v>0</v>
      </c>
      <c r="K160" s="270"/>
      <c r="L160" s="43"/>
      <c r="M160" s="271" t="s">
        <v>1</v>
      </c>
      <c r="N160" s="272" t="s">
        <v>44</v>
      </c>
      <c r="O160" s="99"/>
      <c r="P160" s="273">
        <f>O160*H160</f>
        <v>0</v>
      </c>
      <c r="Q160" s="273">
        <v>0.0061799999999999997</v>
      </c>
      <c r="R160" s="273">
        <f>Q160*H160</f>
        <v>0.32224374</v>
      </c>
      <c r="S160" s="273">
        <v>0</v>
      </c>
      <c r="T160" s="27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75" t="s">
        <v>211</v>
      </c>
      <c r="AT160" s="275" t="s">
        <v>207</v>
      </c>
      <c r="AU160" s="275" t="s">
        <v>90</v>
      </c>
      <c r="AY160" s="17" t="s">
        <v>204</v>
      </c>
      <c r="BE160" s="160">
        <f>IF(N160="základná",J160,0)</f>
        <v>0</v>
      </c>
      <c r="BF160" s="160">
        <f>IF(N160="znížená",J160,0)</f>
        <v>0</v>
      </c>
      <c r="BG160" s="160">
        <f>IF(N160="zákl. prenesená",J160,0)</f>
        <v>0</v>
      </c>
      <c r="BH160" s="160">
        <f>IF(N160="zníž. prenesená",J160,0)</f>
        <v>0</v>
      </c>
      <c r="BI160" s="160">
        <f>IF(N160="nulová",J160,0)</f>
        <v>0</v>
      </c>
      <c r="BJ160" s="17" t="s">
        <v>90</v>
      </c>
      <c r="BK160" s="160">
        <f>ROUND(I160*H160,2)</f>
        <v>0</v>
      </c>
      <c r="BL160" s="17" t="s">
        <v>211</v>
      </c>
      <c r="BM160" s="275" t="s">
        <v>221</v>
      </c>
    </row>
    <row r="161" s="13" customFormat="1">
      <c r="A161" s="13"/>
      <c r="B161" s="276"/>
      <c r="C161" s="277"/>
      <c r="D161" s="278" t="s">
        <v>213</v>
      </c>
      <c r="E161" s="279" t="s">
        <v>1</v>
      </c>
      <c r="F161" s="280" t="s">
        <v>222</v>
      </c>
      <c r="G161" s="277"/>
      <c r="H161" s="281">
        <v>21.079999999999998</v>
      </c>
      <c r="I161" s="282"/>
      <c r="J161" s="277"/>
      <c r="K161" s="277"/>
      <c r="L161" s="283"/>
      <c r="M161" s="284"/>
      <c r="N161" s="285"/>
      <c r="O161" s="285"/>
      <c r="P161" s="285"/>
      <c r="Q161" s="285"/>
      <c r="R161" s="285"/>
      <c r="S161" s="285"/>
      <c r="T161" s="28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87" t="s">
        <v>213</v>
      </c>
      <c r="AU161" s="287" t="s">
        <v>90</v>
      </c>
      <c r="AV161" s="13" t="s">
        <v>90</v>
      </c>
      <c r="AW161" s="13" t="s">
        <v>33</v>
      </c>
      <c r="AX161" s="13" t="s">
        <v>78</v>
      </c>
      <c r="AY161" s="287" t="s">
        <v>204</v>
      </c>
    </row>
    <row r="162" s="13" customFormat="1">
      <c r="A162" s="13"/>
      <c r="B162" s="276"/>
      <c r="C162" s="277"/>
      <c r="D162" s="278" t="s">
        <v>213</v>
      </c>
      <c r="E162" s="279" t="s">
        <v>1</v>
      </c>
      <c r="F162" s="280" t="s">
        <v>223</v>
      </c>
      <c r="G162" s="277"/>
      <c r="H162" s="281">
        <v>21.079999999999998</v>
      </c>
      <c r="I162" s="282"/>
      <c r="J162" s="277"/>
      <c r="K162" s="277"/>
      <c r="L162" s="283"/>
      <c r="M162" s="284"/>
      <c r="N162" s="285"/>
      <c r="O162" s="285"/>
      <c r="P162" s="285"/>
      <c r="Q162" s="285"/>
      <c r="R162" s="285"/>
      <c r="S162" s="285"/>
      <c r="T162" s="28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87" t="s">
        <v>213</v>
      </c>
      <c r="AU162" s="287" t="s">
        <v>90</v>
      </c>
      <c r="AV162" s="13" t="s">
        <v>90</v>
      </c>
      <c r="AW162" s="13" t="s">
        <v>33</v>
      </c>
      <c r="AX162" s="13" t="s">
        <v>78</v>
      </c>
      <c r="AY162" s="287" t="s">
        <v>204</v>
      </c>
    </row>
    <row r="163" s="13" customFormat="1">
      <c r="A163" s="13"/>
      <c r="B163" s="276"/>
      <c r="C163" s="277"/>
      <c r="D163" s="278" t="s">
        <v>213</v>
      </c>
      <c r="E163" s="279" t="s">
        <v>1</v>
      </c>
      <c r="F163" s="280" t="s">
        <v>224</v>
      </c>
      <c r="G163" s="277"/>
      <c r="H163" s="281">
        <v>7.5</v>
      </c>
      <c r="I163" s="282"/>
      <c r="J163" s="277"/>
      <c r="K163" s="277"/>
      <c r="L163" s="283"/>
      <c r="M163" s="284"/>
      <c r="N163" s="285"/>
      <c r="O163" s="285"/>
      <c r="P163" s="285"/>
      <c r="Q163" s="285"/>
      <c r="R163" s="285"/>
      <c r="S163" s="285"/>
      <c r="T163" s="28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87" t="s">
        <v>213</v>
      </c>
      <c r="AU163" s="287" t="s">
        <v>90</v>
      </c>
      <c r="AV163" s="13" t="s">
        <v>90</v>
      </c>
      <c r="AW163" s="13" t="s">
        <v>33</v>
      </c>
      <c r="AX163" s="13" t="s">
        <v>78</v>
      </c>
      <c r="AY163" s="287" t="s">
        <v>204</v>
      </c>
    </row>
    <row r="164" s="15" customFormat="1">
      <c r="A164" s="15"/>
      <c r="B164" s="299"/>
      <c r="C164" s="300"/>
      <c r="D164" s="278" t="s">
        <v>213</v>
      </c>
      <c r="E164" s="301" t="s">
        <v>148</v>
      </c>
      <c r="F164" s="302" t="s">
        <v>225</v>
      </c>
      <c r="G164" s="300"/>
      <c r="H164" s="303">
        <v>49.659999999999997</v>
      </c>
      <c r="I164" s="304"/>
      <c r="J164" s="300"/>
      <c r="K164" s="300"/>
      <c r="L164" s="305"/>
      <c r="M164" s="306"/>
      <c r="N164" s="307"/>
      <c r="O164" s="307"/>
      <c r="P164" s="307"/>
      <c r="Q164" s="307"/>
      <c r="R164" s="307"/>
      <c r="S164" s="307"/>
      <c r="T164" s="308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309" t="s">
        <v>213</v>
      </c>
      <c r="AU164" s="309" t="s">
        <v>90</v>
      </c>
      <c r="AV164" s="15" t="s">
        <v>93</v>
      </c>
      <c r="AW164" s="15" t="s">
        <v>33</v>
      </c>
      <c r="AX164" s="15" t="s">
        <v>78</v>
      </c>
      <c r="AY164" s="309" t="s">
        <v>204</v>
      </c>
    </row>
    <row r="165" s="13" customFormat="1">
      <c r="A165" s="13"/>
      <c r="B165" s="276"/>
      <c r="C165" s="277"/>
      <c r="D165" s="278" t="s">
        <v>213</v>
      </c>
      <c r="E165" s="279" t="s">
        <v>1</v>
      </c>
      <c r="F165" s="280" t="s">
        <v>226</v>
      </c>
      <c r="G165" s="277"/>
      <c r="H165" s="281">
        <v>2.4830000000000001</v>
      </c>
      <c r="I165" s="282"/>
      <c r="J165" s="277"/>
      <c r="K165" s="277"/>
      <c r="L165" s="283"/>
      <c r="M165" s="284"/>
      <c r="N165" s="285"/>
      <c r="O165" s="285"/>
      <c r="P165" s="285"/>
      <c r="Q165" s="285"/>
      <c r="R165" s="285"/>
      <c r="S165" s="285"/>
      <c r="T165" s="28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87" t="s">
        <v>213</v>
      </c>
      <c r="AU165" s="287" t="s">
        <v>90</v>
      </c>
      <c r="AV165" s="13" t="s">
        <v>90</v>
      </c>
      <c r="AW165" s="13" t="s">
        <v>33</v>
      </c>
      <c r="AX165" s="13" t="s">
        <v>78</v>
      </c>
      <c r="AY165" s="287" t="s">
        <v>204</v>
      </c>
    </row>
    <row r="166" s="14" customFormat="1">
      <c r="A166" s="14"/>
      <c r="B166" s="288"/>
      <c r="C166" s="289"/>
      <c r="D166" s="278" t="s">
        <v>213</v>
      </c>
      <c r="E166" s="290" t="s">
        <v>1</v>
      </c>
      <c r="F166" s="291" t="s">
        <v>218</v>
      </c>
      <c r="G166" s="289"/>
      <c r="H166" s="292">
        <v>52.143000000000001</v>
      </c>
      <c r="I166" s="293"/>
      <c r="J166" s="289"/>
      <c r="K166" s="289"/>
      <c r="L166" s="294"/>
      <c r="M166" s="295"/>
      <c r="N166" s="296"/>
      <c r="O166" s="296"/>
      <c r="P166" s="296"/>
      <c r="Q166" s="296"/>
      <c r="R166" s="296"/>
      <c r="S166" s="296"/>
      <c r="T166" s="29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98" t="s">
        <v>213</v>
      </c>
      <c r="AU166" s="298" t="s">
        <v>90</v>
      </c>
      <c r="AV166" s="14" t="s">
        <v>211</v>
      </c>
      <c r="AW166" s="14" t="s">
        <v>33</v>
      </c>
      <c r="AX166" s="14" t="s">
        <v>85</v>
      </c>
      <c r="AY166" s="298" t="s">
        <v>204</v>
      </c>
    </row>
    <row r="167" s="2" customFormat="1" ht="33" customHeight="1">
      <c r="A167" s="40"/>
      <c r="B167" s="41"/>
      <c r="C167" s="263" t="s">
        <v>93</v>
      </c>
      <c r="D167" s="263" t="s">
        <v>207</v>
      </c>
      <c r="E167" s="264" t="s">
        <v>227</v>
      </c>
      <c r="F167" s="265" t="s">
        <v>228</v>
      </c>
      <c r="G167" s="266" t="s">
        <v>210</v>
      </c>
      <c r="H167" s="267">
        <v>86.400000000000006</v>
      </c>
      <c r="I167" s="268"/>
      <c r="J167" s="269">
        <f>ROUND(I167*H167,2)</f>
        <v>0</v>
      </c>
      <c r="K167" s="270"/>
      <c r="L167" s="43"/>
      <c r="M167" s="271" t="s">
        <v>1</v>
      </c>
      <c r="N167" s="272" t="s">
        <v>44</v>
      </c>
      <c r="O167" s="99"/>
      <c r="P167" s="273">
        <f>O167*H167</f>
        <v>0</v>
      </c>
      <c r="Q167" s="273">
        <v>0.01155</v>
      </c>
      <c r="R167" s="273">
        <f>Q167*H167</f>
        <v>0.99792000000000003</v>
      </c>
      <c r="S167" s="273">
        <v>0</v>
      </c>
      <c r="T167" s="27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75" t="s">
        <v>211</v>
      </c>
      <c r="AT167" s="275" t="s">
        <v>207</v>
      </c>
      <c r="AU167" s="275" t="s">
        <v>90</v>
      </c>
      <c r="AY167" s="17" t="s">
        <v>204</v>
      </c>
      <c r="BE167" s="160">
        <f>IF(N167="základná",J167,0)</f>
        <v>0</v>
      </c>
      <c r="BF167" s="160">
        <f>IF(N167="znížená",J167,0)</f>
        <v>0</v>
      </c>
      <c r="BG167" s="160">
        <f>IF(N167="zákl. prenesená",J167,0)</f>
        <v>0</v>
      </c>
      <c r="BH167" s="160">
        <f>IF(N167="zníž. prenesená",J167,0)</f>
        <v>0</v>
      </c>
      <c r="BI167" s="160">
        <f>IF(N167="nulová",J167,0)</f>
        <v>0</v>
      </c>
      <c r="BJ167" s="17" t="s">
        <v>90</v>
      </c>
      <c r="BK167" s="160">
        <f>ROUND(I167*H167,2)</f>
        <v>0</v>
      </c>
      <c r="BL167" s="17" t="s">
        <v>211</v>
      </c>
      <c r="BM167" s="275" t="s">
        <v>229</v>
      </c>
    </row>
    <row r="168" s="13" customFormat="1">
      <c r="A168" s="13"/>
      <c r="B168" s="276"/>
      <c r="C168" s="277"/>
      <c r="D168" s="278" t="s">
        <v>213</v>
      </c>
      <c r="E168" s="279" t="s">
        <v>1</v>
      </c>
      <c r="F168" s="280" t="s">
        <v>142</v>
      </c>
      <c r="G168" s="277"/>
      <c r="H168" s="281">
        <v>86.400000000000006</v>
      </c>
      <c r="I168" s="282"/>
      <c r="J168" s="277"/>
      <c r="K168" s="277"/>
      <c r="L168" s="283"/>
      <c r="M168" s="284"/>
      <c r="N168" s="285"/>
      <c r="O168" s="285"/>
      <c r="P168" s="285"/>
      <c r="Q168" s="285"/>
      <c r="R168" s="285"/>
      <c r="S168" s="285"/>
      <c r="T168" s="28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87" t="s">
        <v>213</v>
      </c>
      <c r="AU168" s="287" t="s">
        <v>90</v>
      </c>
      <c r="AV168" s="13" t="s">
        <v>90</v>
      </c>
      <c r="AW168" s="13" t="s">
        <v>33</v>
      </c>
      <c r="AX168" s="13" t="s">
        <v>78</v>
      </c>
      <c r="AY168" s="287" t="s">
        <v>204</v>
      </c>
    </row>
    <row r="169" s="14" customFormat="1">
      <c r="A169" s="14"/>
      <c r="B169" s="288"/>
      <c r="C169" s="289"/>
      <c r="D169" s="278" t="s">
        <v>213</v>
      </c>
      <c r="E169" s="290" t="s">
        <v>1</v>
      </c>
      <c r="F169" s="291" t="s">
        <v>218</v>
      </c>
      <c r="G169" s="289"/>
      <c r="H169" s="292">
        <v>86.400000000000006</v>
      </c>
      <c r="I169" s="293"/>
      <c r="J169" s="289"/>
      <c r="K169" s="289"/>
      <c r="L169" s="294"/>
      <c r="M169" s="295"/>
      <c r="N169" s="296"/>
      <c r="O169" s="296"/>
      <c r="P169" s="296"/>
      <c r="Q169" s="296"/>
      <c r="R169" s="296"/>
      <c r="S169" s="296"/>
      <c r="T169" s="29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98" t="s">
        <v>213</v>
      </c>
      <c r="AU169" s="298" t="s">
        <v>90</v>
      </c>
      <c r="AV169" s="14" t="s">
        <v>211</v>
      </c>
      <c r="AW169" s="14" t="s">
        <v>33</v>
      </c>
      <c r="AX169" s="14" t="s">
        <v>85</v>
      </c>
      <c r="AY169" s="298" t="s">
        <v>204</v>
      </c>
    </row>
    <row r="170" s="2" customFormat="1" ht="24.15" customHeight="1">
      <c r="A170" s="40"/>
      <c r="B170" s="41"/>
      <c r="C170" s="263" t="s">
        <v>211</v>
      </c>
      <c r="D170" s="263" t="s">
        <v>207</v>
      </c>
      <c r="E170" s="264" t="s">
        <v>230</v>
      </c>
      <c r="F170" s="265" t="s">
        <v>231</v>
      </c>
      <c r="G170" s="266" t="s">
        <v>210</v>
      </c>
      <c r="H170" s="267">
        <v>208.45599999999999</v>
      </c>
      <c r="I170" s="268"/>
      <c r="J170" s="269">
        <f>ROUND(I170*H170,2)</f>
        <v>0</v>
      </c>
      <c r="K170" s="270"/>
      <c r="L170" s="43"/>
      <c r="M170" s="271" t="s">
        <v>1</v>
      </c>
      <c r="N170" s="272" t="s">
        <v>44</v>
      </c>
      <c r="O170" s="99"/>
      <c r="P170" s="273">
        <f>O170*H170</f>
        <v>0</v>
      </c>
      <c r="Q170" s="273">
        <v>0.0051539999999999997</v>
      </c>
      <c r="R170" s="273">
        <f>Q170*H170</f>
        <v>1.0743822239999998</v>
      </c>
      <c r="S170" s="273">
        <v>0</v>
      </c>
      <c r="T170" s="27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75" t="s">
        <v>211</v>
      </c>
      <c r="AT170" s="275" t="s">
        <v>207</v>
      </c>
      <c r="AU170" s="275" t="s">
        <v>90</v>
      </c>
      <c r="AY170" s="17" t="s">
        <v>204</v>
      </c>
      <c r="BE170" s="160">
        <f>IF(N170="základná",J170,0)</f>
        <v>0</v>
      </c>
      <c r="BF170" s="160">
        <f>IF(N170="znížená",J170,0)</f>
        <v>0</v>
      </c>
      <c r="BG170" s="160">
        <f>IF(N170="zákl. prenesená",J170,0)</f>
        <v>0</v>
      </c>
      <c r="BH170" s="160">
        <f>IF(N170="zníž. prenesená",J170,0)</f>
        <v>0</v>
      </c>
      <c r="BI170" s="160">
        <f>IF(N170="nulová",J170,0)</f>
        <v>0</v>
      </c>
      <c r="BJ170" s="17" t="s">
        <v>90</v>
      </c>
      <c r="BK170" s="160">
        <f>ROUND(I170*H170,2)</f>
        <v>0</v>
      </c>
      <c r="BL170" s="17" t="s">
        <v>211</v>
      </c>
      <c r="BM170" s="275" t="s">
        <v>232</v>
      </c>
    </row>
    <row r="171" s="13" customFormat="1">
      <c r="A171" s="13"/>
      <c r="B171" s="276"/>
      <c r="C171" s="277"/>
      <c r="D171" s="278" t="s">
        <v>213</v>
      </c>
      <c r="E171" s="279" t="s">
        <v>1</v>
      </c>
      <c r="F171" s="280" t="s">
        <v>233</v>
      </c>
      <c r="G171" s="277"/>
      <c r="H171" s="281">
        <v>208.45599999999999</v>
      </c>
      <c r="I171" s="282"/>
      <c r="J171" s="277"/>
      <c r="K171" s="277"/>
      <c r="L171" s="283"/>
      <c r="M171" s="284"/>
      <c r="N171" s="285"/>
      <c r="O171" s="285"/>
      <c r="P171" s="285"/>
      <c r="Q171" s="285"/>
      <c r="R171" s="285"/>
      <c r="S171" s="285"/>
      <c r="T171" s="28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87" t="s">
        <v>213</v>
      </c>
      <c r="AU171" s="287" t="s">
        <v>90</v>
      </c>
      <c r="AV171" s="13" t="s">
        <v>90</v>
      </c>
      <c r="AW171" s="13" t="s">
        <v>33</v>
      </c>
      <c r="AX171" s="13" t="s">
        <v>78</v>
      </c>
      <c r="AY171" s="287" t="s">
        <v>204</v>
      </c>
    </row>
    <row r="172" s="14" customFormat="1">
      <c r="A172" s="14"/>
      <c r="B172" s="288"/>
      <c r="C172" s="289"/>
      <c r="D172" s="278" t="s">
        <v>213</v>
      </c>
      <c r="E172" s="290" t="s">
        <v>1</v>
      </c>
      <c r="F172" s="291" t="s">
        <v>218</v>
      </c>
      <c r="G172" s="289"/>
      <c r="H172" s="292">
        <v>208.45599999999999</v>
      </c>
      <c r="I172" s="293"/>
      <c r="J172" s="289"/>
      <c r="K172" s="289"/>
      <c r="L172" s="294"/>
      <c r="M172" s="295"/>
      <c r="N172" s="296"/>
      <c r="O172" s="296"/>
      <c r="P172" s="296"/>
      <c r="Q172" s="296"/>
      <c r="R172" s="296"/>
      <c r="S172" s="296"/>
      <c r="T172" s="29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98" t="s">
        <v>213</v>
      </c>
      <c r="AU172" s="298" t="s">
        <v>90</v>
      </c>
      <c r="AV172" s="14" t="s">
        <v>211</v>
      </c>
      <c r="AW172" s="14" t="s">
        <v>33</v>
      </c>
      <c r="AX172" s="14" t="s">
        <v>85</v>
      </c>
      <c r="AY172" s="298" t="s">
        <v>204</v>
      </c>
    </row>
    <row r="173" s="2" customFormat="1" ht="33" customHeight="1">
      <c r="A173" s="40"/>
      <c r="B173" s="41"/>
      <c r="C173" s="263" t="s">
        <v>234</v>
      </c>
      <c r="D173" s="263" t="s">
        <v>207</v>
      </c>
      <c r="E173" s="264" t="s">
        <v>235</v>
      </c>
      <c r="F173" s="265" t="s">
        <v>236</v>
      </c>
      <c r="G173" s="266" t="s">
        <v>210</v>
      </c>
      <c r="H173" s="267">
        <v>18</v>
      </c>
      <c r="I173" s="268"/>
      <c r="J173" s="269">
        <f>ROUND(I173*H173,2)</f>
        <v>0</v>
      </c>
      <c r="K173" s="270"/>
      <c r="L173" s="43"/>
      <c r="M173" s="271" t="s">
        <v>1</v>
      </c>
      <c r="N173" s="272" t="s">
        <v>44</v>
      </c>
      <c r="O173" s="99"/>
      <c r="P173" s="273">
        <f>O173*H173</f>
        <v>0</v>
      </c>
      <c r="Q173" s="273">
        <v>0.00025999999999999998</v>
      </c>
      <c r="R173" s="273">
        <f>Q173*H173</f>
        <v>0.0046799999999999993</v>
      </c>
      <c r="S173" s="273">
        <v>0</v>
      </c>
      <c r="T173" s="27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75" t="s">
        <v>211</v>
      </c>
      <c r="AT173" s="275" t="s">
        <v>207</v>
      </c>
      <c r="AU173" s="275" t="s">
        <v>90</v>
      </c>
      <c r="AY173" s="17" t="s">
        <v>204</v>
      </c>
      <c r="BE173" s="160">
        <f>IF(N173="základná",J173,0)</f>
        <v>0</v>
      </c>
      <c r="BF173" s="160">
        <f>IF(N173="znížená",J173,0)</f>
        <v>0</v>
      </c>
      <c r="BG173" s="160">
        <f>IF(N173="zákl. prenesená",J173,0)</f>
        <v>0</v>
      </c>
      <c r="BH173" s="160">
        <f>IF(N173="zníž. prenesená",J173,0)</f>
        <v>0</v>
      </c>
      <c r="BI173" s="160">
        <f>IF(N173="nulová",J173,0)</f>
        <v>0</v>
      </c>
      <c r="BJ173" s="17" t="s">
        <v>90</v>
      </c>
      <c r="BK173" s="160">
        <f>ROUND(I173*H173,2)</f>
        <v>0</v>
      </c>
      <c r="BL173" s="17" t="s">
        <v>211</v>
      </c>
      <c r="BM173" s="275" t="s">
        <v>237</v>
      </c>
    </row>
    <row r="174" s="13" customFormat="1">
      <c r="A174" s="13"/>
      <c r="B174" s="276"/>
      <c r="C174" s="277"/>
      <c r="D174" s="278" t="s">
        <v>213</v>
      </c>
      <c r="E174" s="279" t="s">
        <v>1</v>
      </c>
      <c r="F174" s="280" t="s">
        <v>238</v>
      </c>
      <c r="G174" s="277"/>
      <c r="H174" s="281">
        <v>18</v>
      </c>
      <c r="I174" s="282"/>
      <c r="J174" s="277"/>
      <c r="K174" s="277"/>
      <c r="L174" s="283"/>
      <c r="M174" s="284"/>
      <c r="N174" s="285"/>
      <c r="O174" s="285"/>
      <c r="P174" s="285"/>
      <c r="Q174" s="285"/>
      <c r="R174" s="285"/>
      <c r="S174" s="285"/>
      <c r="T174" s="28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87" t="s">
        <v>213</v>
      </c>
      <c r="AU174" s="287" t="s">
        <v>90</v>
      </c>
      <c r="AV174" s="13" t="s">
        <v>90</v>
      </c>
      <c r="AW174" s="13" t="s">
        <v>33</v>
      </c>
      <c r="AX174" s="13" t="s">
        <v>78</v>
      </c>
      <c r="AY174" s="287" t="s">
        <v>204</v>
      </c>
    </row>
    <row r="175" s="14" customFormat="1">
      <c r="A175" s="14"/>
      <c r="B175" s="288"/>
      <c r="C175" s="289"/>
      <c r="D175" s="278" t="s">
        <v>213</v>
      </c>
      <c r="E175" s="290" t="s">
        <v>1</v>
      </c>
      <c r="F175" s="291" t="s">
        <v>218</v>
      </c>
      <c r="G175" s="289"/>
      <c r="H175" s="292">
        <v>18</v>
      </c>
      <c r="I175" s="293"/>
      <c r="J175" s="289"/>
      <c r="K175" s="289"/>
      <c r="L175" s="294"/>
      <c r="M175" s="295"/>
      <c r="N175" s="296"/>
      <c r="O175" s="296"/>
      <c r="P175" s="296"/>
      <c r="Q175" s="296"/>
      <c r="R175" s="296"/>
      <c r="S175" s="296"/>
      <c r="T175" s="29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98" t="s">
        <v>213</v>
      </c>
      <c r="AU175" s="298" t="s">
        <v>90</v>
      </c>
      <c r="AV175" s="14" t="s">
        <v>211</v>
      </c>
      <c r="AW175" s="14" t="s">
        <v>33</v>
      </c>
      <c r="AX175" s="14" t="s">
        <v>85</v>
      </c>
      <c r="AY175" s="298" t="s">
        <v>204</v>
      </c>
    </row>
    <row r="176" s="2" customFormat="1" ht="24.15" customHeight="1">
      <c r="A176" s="40"/>
      <c r="B176" s="41"/>
      <c r="C176" s="263" t="s">
        <v>205</v>
      </c>
      <c r="D176" s="263" t="s">
        <v>207</v>
      </c>
      <c r="E176" s="264" t="s">
        <v>239</v>
      </c>
      <c r="F176" s="265" t="s">
        <v>240</v>
      </c>
      <c r="G176" s="266" t="s">
        <v>241</v>
      </c>
      <c r="H176" s="267">
        <v>2.097</v>
      </c>
      <c r="I176" s="268"/>
      <c r="J176" s="269">
        <f>ROUND(I176*H176,2)</f>
        <v>0</v>
      </c>
      <c r="K176" s="270"/>
      <c r="L176" s="43"/>
      <c r="M176" s="271" t="s">
        <v>1</v>
      </c>
      <c r="N176" s="272" t="s">
        <v>44</v>
      </c>
      <c r="O176" s="99"/>
      <c r="P176" s="273">
        <f>O176*H176</f>
        <v>0</v>
      </c>
      <c r="Q176" s="273">
        <v>2.4164755000000002</v>
      </c>
      <c r="R176" s="273">
        <f>Q176*H176</f>
        <v>5.0673491235000006</v>
      </c>
      <c r="S176" s="273">
        <v>0</v>
      </c>
      <c r="T176" s="27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75" t="s">
        <v>211</v>
      </c>
      <c r="AT176" s="275" t="s">
        <v>207</v>
      </c>
      <c r="AU176" s="275" t="s">
        <v>90</v>
      </c>
      <c r="AY176" s="17" t="s">
        <v>204</v>
      </c>
      <c r="BE176" s="160">
        <f>IF(N176="základná",J176,0)</f>
        <v>0</v>
      </c>
      <c r="BF176" s="160">
        <f>IF(N176="znížená",J176,0)</f>
        <v>0</v>
      </c>
      <c r="BG176" s="160">
        <f>IF(N176="zákl. prenesená",J176,0)</f>
        <v>0</v>
      </c>
      <c r="BH176" s="160">
        <f>IF(N176="zníž. prenesená",J176,0)</f>
        <v>0</v>
      </c>
      <c r="BI176" s="160">
        <f>IF(N176="nulová",J176,0)</f>
        <v>0</v>
      </c>
      <c r="BJ176" s="17" t="s">
        <v>90</v>
      </c>
      <c r="BK176" s="160">
        <f>ROUND(I176*H176,2)</f>
        <v>0</v>
      </c>
      <c r="BL176" s="17" t="s">
        <v>211</v>
      </c>
      <c r="BM176" s="275" t="s">
        <v>242</v>
      </c>
    </row>
    <row r="177" s="13" customFormat="1">
      <c r="A177" s="13"/>
      <c r="B177" s="276"/>
      <c r="C177" s="277"/>
      <c r="D177" s="278" t="s">
        <v>213</v>
      </c>
      <c r="E177" s="279" t="s">
        <v>1</v>
      </c>
      <c r="F177" s="280" t="s">
        <v>146</v>
      </c>
      <c r="G177" s="277"/>
      <c r="H177" s="281">
        <v>2.097</v>
      </c>
      <c r="I177" s="282"/>
      <c r="J177" s="277"/>
      <c r="K177" s="277"/>
      <c r="L177" s="283"/>
      <c r="M177" s="284"/>
      <c r="N177" s="285"/>
      <c r="O177" s="285"/>
      <c r="P177" s="285"/>
      <c r="Q177" s="285"/>
      <c r="R177" s="285"/>
      <c r="S177" s="285"/>
      <c r="T177" s="28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87" t="s">
        <v>213</v>
      </c>
      <c r="AU177" s="287" t="s">
        <v>90</v>
      </c>
      <c r="AV177" s="13" t="s">
        <v>90</v>
      </c>
      <c r="AW177" s="13" t="s">
        <v>33</v>
      </c>
      <c r="AX177" s="13" t="s">
        <v>78</v>
      </c>
      <c r="AY177" s="287" t="s">
        <v>204</v>
      </c>
    </row>
    <row r="178" s="14" customFormat="1">
      <c r="A178" s="14"/>
      <c r="B178" s="288"/>
      <c r="C178" s="289"/>
      <c r="D178" s="278" t="s">
        <v>213</v>
      </c>
      <c r="E178" s="290" t="s">
        <v>1</v>
      </c>
      <c r="F178" s="291" t="s">
        <v>218</v>
      </c>
      <c r="G178" s="289"/>
      <c r="H178" s="292">
        <v>2.097</v>
      </c>
      <c r="I178" s="293"/>
      <c r="J178" s="289"/>
      <c r="K178" s="289"/>
      <c r="L178" s="294"/>
      <c r="M178" s="295"/>
      <c r="N178" s="296"/>
      <c r="O178" s="296"/>
      <c r="P178" s="296"/>
      <c r="Q178" s="296"/>
      <c r="R178" s="296"/>
      <c r="S178" s="296"/>
      <c r="T178" s="29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98" t="s">
        <v>213</v>
      </c>
      <c r="AU178" s="298" t="s">
        <v>90</v>
      </c>
      <c r="AV178" s="14" t="s">
        <v>211</v>
      </c>
      <c r="AW178" s="14" t="s">
        <v>33</v>
      </c>
      <c r="AX178" s="14" t="s">
        <v>85</v>
      </c>
      <c r="AY178" s="298" t="s">
        <v>204</v>
      </c>
    </row>
    <row r="179" s="2" customFormat="1" ht="24.15" customHeight="1">
      <c r="A179" s="40"/>
      <c r="B179" s="41"/>
      <c r="C179" s="263" t="s">
        <v>243</v>
      </c>
      <c r="D179" s="263" t="s">
        <v>207</v>
      </c>
      <c r="E179" s="264" t="s">
        <v>244</v>
      </c>
      <c r="F179" s="265" t="s">
        <v>245</v>
      </c>
      <c r="G179" s="266" t="s">
        <v>210</v>
      </c>
      <c r="H179" s="267">
        <v>39.895000000000003</v>
      </c>
      <c r="I179" s="268"/>
      <c r="J179" s="269">
        <f>ROUND(I179*H179,2)</f>
        <v>0</v>
      </c>
      <c r="K179" s="270"/>
      <c r="L179" s="43"/>
      <c r="M179" s="271" t="s">
        <v>1</v>
      </c>
      <c r="N179" s="272" t="s">
        <v>44</v>
      </c>
      <c r="O179" s="99"/>
      <c r="P179" s="273">
        <f>O179*H179</f>
        <v>0</v>
      </c>
      <c r="Q179" s="273">
        <v>0.001</v>
      </c>
      <c r="R179" s="273">
        <f>Q179*H179</f>
        <v>0.039895000000000007</v>
      </c>
      <c r="S179" s="273">
        <v>0</v>
      </c>
      <c r="T179" s="27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75" t="s">
        <v>211</v>
      </c>
      <c r="AT179" s="275" t="s">
        <v>207</v>
      </c>
      <c r="AU179" s="275" t="s">
        <v>90</v>
      </c>
      <c r="AY179" s="17" t="s">
        <v>204</v>
      </c>
      <c r="BE179" s="160">
        <f>IF(N179="základná",J179,0)</f>
        <v>0</v>
      </c>
      <c r="BF179" s="160">
        <f>IF(N179="znížená",J179,0)</f>
        <v>0</v>
      </c>
      <c r="BG179" s="160">
        <f>IF(N179="zákl. prenesená",J179,0)</f>
        <v>0</v>
      </c>
      <c r="BH179" s="160">
        <f>IF(N179="zníž. prenesená",J179,0)</f>
        <v>0</v>
      </c>
      <c r="BI179" s="160">
        <f>IF(N179="nulová",J179,0)</f>
        <v>0</v>
      </c>
      <c r="BJ179" s="17" t="s">
        <v>90</v>
      </c>
      <c r="BK179" s="160">
        <f>ROUND(I179*H179,2)</f>
        <v>0</v>
      </c>
      <c r="BL179" s="17" t="s">
        <v>211</v>
      </c>
      <c r="BM179" s="275" t="s">
        <v>246</v>
      </c>
    </row>
    <row r="180" s="13" customFormat="1">
      <c r="A180" s="13"/>
      <c r="B180" s="276"/>
      <c r="C180" s="277"/>
      <c r="D180" s="278" t="s">
        <v>213</v>
      </c>
      <c r="E180" s="279" t="s">
        <v>1</v>
      </c>
      <c r="F180" s="280" t="s">
        <v>124</v>
      </c>
      <c r="G180" s="277"/>
      <c r="H180" s="281">
        <v>39.895000000000003</v>
      </c>
      <c r="I180" s="282"/>
      <c r="J180" s="277"/>
      <c r="K180" s="277"/>
      <c r="L180" s="283"/>
      <c r="M180" s="284"/>
      <c r="N180" s="285"/>
      <c r="O180" s="285"/>
      <c r="P180" s="285"/>
      <c r="Q180" s="285"/>
      <c r="R180" s="285"/>
      <c r="S180" s="285"/>
      <c r="T180" s="28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87" t="s">
        <v>213</v>
      </c>
      <c r="AU180" s="287" t="s">
        <v>90</v>
      </c>
      <c r="AV180" s="13" t="s">
        <v>90</v>
      </c>
      <c r="AW180" s="13" t="s">
        <v>33</v>
      </c>
      <c r="AX180" s="13" t="s">
        <v>85</v>
      </c>
      <c r="AY180" s="287" t="s">
        <v>204</v>
      </c>
    </row>
    <row r="181" s="2" customFormat="1" ht="21.75" customHeight="1">
      <c r="A181" s="40"/>
      <c r="B181" s="41"/>
      <c r="C181" s="263" t="s">
        <v>247</v>
      </c>
      <c r="D181" s="263" t="s">
        <v>207</v>
      </c>
      <c r="E181" s="264" t="s">
        <v>248</v>
      </c>
      <c r="F181" s="265" t="s">
        <v>249</v>
      </c>
      <c r="G181" s="266" t="s">
        <v>210</v>
      </c>
      <c r="H181" s="267">
        <v>39.895000000000003</v>
      </c>
      <c r="I181" s="268"/>
      <c r="J181" s="269">
        <f>ROUND(I181*H181,2)</f>
        <v>0</v>
      </c>
      <c r="K181" s="270"/>
      <c r="L181" s="43"/>
      <c r="M181" s="271" t="s">
        <v>1</v>
      </c>
      <c r="N181" s="272" t="s">
        <v>44</v>
      </c>
      <c r="O181" s="99"/>
      <c r="P181" s="273">
        <f>O181*H181</f>
        <v>0</v>
      </c>
      <c r="Q181" s="273">
        <v>0.051499999999999997</v>
      </c>
      <c r="R181" s="273">
        <f>Q181*H181</f>
        <v>2.0545925</v>
      </c>
      <c r="S181" s="273">
        <v>0</v>
      </c>
      <c r="T181" s="27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75" t="s">
        <v>211</v>
      </c>
      <c r="AT181" s="275" t="s">
        <v>207</v>
      </c>
      <c r="AU181" s="275" t="s">
        <v>90</v>
      </c>
      <c r="AY181" s="17" t="s">
        <v>204</v>
      </c>
      <c r="BE181" s="160">
        <f>IF(N181="základná",J181,0)</f>
        <v>0</v>
      </c>
      <c r="BF181" s="160">
        <f>IF(N181="znížená",J181,0)</f>
        <v>0</v>
      </c>
      <c r="BG181" s="160">
        <f>IF(N181="zákl. prenesená",J181,0)</f>
        <v>0</v>
      </c>
      <c r="BH181" s="160">
        <f>IF(N181="zníž. prenesená",J181,0)</f>
        <v>0</v>
      </c>
      <c r="BI181" s="160">
        <f>IF(N181="nulová",J181,0)</f>
        <v>0</v>
      </c>
      <c r="BJ181" s="17" t="s">
        <v>90</v>
      </c>
      <c r="BK181" s="160">
        <f>ROUND(I181*H181,2)</f>
        <v>0</v>
      </c>
      <c r="BL181" s="17" t="s">
        <v>211</v>
      </c>
      <c r="BM181" s="275" t="s">
        <v>250</v>
      </c>
    </row>
    <row r="182" s="13" customFormat="1">
      <c r="A182" s="13"/>
      <c r="B182" s="276"/>
      <c r="C182" s="277"/>
      <c r="D182" s="278" t="s">
        <v>213</v>
      </c>
      <c r="E182" s="279" t="s">
        <v>1</v>
      </c>
      <c r="F182" s="280" t="s">
        <v>124</v>
      </c>
      <c r="G182" s="277"/>
      <c r="H182" s="281">
        <v>39.895000000000003</v>
      </c>
      <c r="I182" s="282"/>
      <c r="J182" s="277"/>
      <c r="K182" s="277"/>
      <c r="L182" s="283"/>
      <c r="M182" s="284"/>
      <c r="N182" s="285"/>
      <c r="O182" s="285"/>
      <c r="P182" s="285"/>
      <c r="Q182" s="285"/>
      <c r="R182" s="285"/>
      <c r="S182" s="285"/>
      <c r="T182" s="28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87" t="s">
        <v>213</v>
      </c>
      <c r="AU182" s="287" t="s">
        <v>90</v>
      </c>
      <c r="AV182" s="13" t="s">
        <v>90</v>
      </c>
      <c r="AW182" s="13" t="s">
        <v>33</v>
      </c>
      <c r="AX182" s="13" t="s">
        <v>85</v>
      </c>
      <c r="AY182" s="287" t="s">
        <v>204</v>
      </c>
    </row>
    <row r="183" s="2" customFormat="1" ht="24.15" customHeight="1">
      <c r="A183" s="40"/>
      <c r="B183" s="41"/>
      <c r="C183" s="263" t="s">
        <v>251</v>
      </c>
      <c r="D183" s="263" t="s">
        <v>207</v>
      </c>
      <c r="E183" s="264" t="s">
        <v>252</v>
      </c>
      <c r="F183" s="265" t="s">
        <v>253</v>
      </c>
      <c r="G183" s="266" t="s">
        <v>210</v>
      </c>
      <c r="H183" s="267">
        <v>80.866</v>
      </c>
      <c r="I183" s="268"/>
      <c r="J183" s="269">
        <f>ROUND(I183*H183,2)</f>
        <v>0</v>
      </c>
      <c r="K183" s="270"/>
      <c r="L183" s="43"/>
      <c r="M183" s="271" t="s">
        <v>1</v>
      </c>
      <c r="N183" s="272" t="s">
        <v>44</v>
      </c>
      <c r="O183" s="99"/>
      <c r="P183" s="273">
        <f>O183*H183</f>
        <v>0</v>
      </c>
      <c r="Q183" s="273">
        <v>0.0081600000000000006</v>
      </c>
      <c r="R183" s="273">
        <f>Q183*H183</f>
        <v>0.65986655999999999</v>
      </c>
      <c r="S183" s="273">
        <v>0</v>
      </c>
      <c r="T183" s="27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75" t="s">
        <v>254</v>
      </c>
      <c r="AT183" s="275" t="s">
        <v>207</v>
      </c>
      <c r="AU183" s="275" t="s">
        <v>90</v>
      </c>
      <c r="AY183" s="17" t="s">
        <v>204</v>
      </c>
      <c r="BE183" s="160">
        <f>IF(N183="základná",J183,0)</f>
        <v>0</v>
      </c>
      <c r="BF183" s="160">
        <f>IF(N183="znížená",J183,0)</f>
        <v>0</v>
      </c>
      <c r="BG183" s="160">
        <f>IF(N183="zákl. prenesená",J183,0)</f>
        <v>0</v>
      </c>
      <c r="BH183" s="160">
        <f>IF(N183="zníž. prenesená",J183,0)</f>
        <v>0</v>
      </c>
      <c r="BI183" s="160">
        <f>IF(N183="nulová",J183,0)</f>
        <v>0</v>
      </c>
      <c r="BJ183" s="17" t="s">
        <v>90</v>
      </c>
      <c r="BK183" s="160">
        <f>ROUND(I183*H183,2)</f>
        <v>0</v>
      </c>
      <c r="BL183" s="17" t="s">
        <v>254</v>
      </c>
      <c r="BM183" s="275" t="s">
        <v>255</v>
      </c>
    </row>
    <row r="184" s="13" customFormat="1">
      <c r="A184" s="13"/>
      <c r="B184" s="276"/>
      <c r="C184" s="277"/>
      <c r="D184" s="278" t="s">
        <v>213</v>
      </c>
      <c r="E184" s="279" t="s">
        <v>1</v>
      </c>
      <c r="F184" s="280" t="s">
        <v>256</v>
      </c>
      <c r="G184" s="277"/>
      <c r="H184" s="281">
        <v>80.866</v>
      </c>
      <c r="I184" s="282"/>
      <c r="J184" s="277"/>
      <c r="K184" s="277"/>
      <c r="L184" s="283"/>
      <c r="M184" s="284"/>
      <c r="N184" s="285"/>
      <c r="O184" s="285"/>
      <c r="P184" s="285"/>
      <c r="Q184" s="285"/>
      <c r="R184" s="285"/>
      <c r="S184" s="285"/>
      <c r="T184" s="28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87" t="s">
        <v>213</v>
      </c>
      <c r="AU184" s="287" t="s">
        <v>90</v>
      </c>
      <c r="AV184" s="13" t="s">
        <v>90</v>
      </c>
      <c r="AW184" s="13" t="s">
        <v>33</v>
      </c>
      <c r="AX184" s="13" t="s">
        <v>78</v>
      </c>
      <c r="AY184" s="287" t="s">
        <v>204</v>
      </c>
    </row>
    <row r="185" s="14" customFormat="1">
      <c r="A185" s="14"/>
      <c r="B185" s="288"/>
      <c r="C185" s="289"/>
      <c r="D185" s="278" t="s">
        <v>213</v>
      </c>
      <c r="E185" s="290" t="s">
        <v>1</v>
      </c>
      <c r="F185" s="291" t="s">
        <v>218</v>
      </c>
      <c r="G185" s="289"/>
      <c r="H185" s="292">
        <v>80.866</v>
      </c>
      <c r="I185" s="293"/>
      <c r="J185" s="289"/>
      <c r="K185" s="289"/>
      <c r="L185" s="294"/>
      <c r="M185" s="295"/>
      <c r="N185" s="296"/>
      <c r="O185" s="296"/>
      <c r="P185" s="296"/>
      <c r="Q185" s="296"/>
      <c r="R185" s="296"/>
      <c r="S185" s="296"/>
      <c r="T185" s="29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98" t="s">
        <v>213</v>
      </c>
      <c r="AU185" s="298" t="s">
        <v>90</v>
      </c>
      <c r="AV185" s="14" t="s">
        <v>211</v>
      </c>
      <c r="AW185" s="14" t="s">
        <v>33</v>
      </c>
      <c r="AX185" s="14" t="s">
        <v>85</v>
      </c>
      <c r="AY185" s="298" t="s">
        <v>204</v>
      </c>
    </row>
    <row r="186" s="2" customFormat="1" ht="24.15" customHeight="1">
      <c r="A186" s="40"/>
      <c r="B186" s="41"/>
      <c r="C186" s="263" t="s">
        <v>257</v>
      </c>
      <c r="D186" s="263" t="s">
        <v>207</v>
      </c>
      <c r="E186" s="264" t="s">
        <v>258</v>
      </c>
      <c r="F186" s="265" t="s">
        <v>259</v>
      </c>
      <c r="G186" s="266" t="s">
        <v>210</v>
      </c>
      <c r="H186" s="267">
        <v>80.866</v>
      </c>
      <c r="I186" s="268"/>
      <c r="J186" s="269">
        <f>ROUND(I186*H186,2)</f>
        <v>0</v>
      </c>
      <c r="K186" s="270"/>
      <c r="L186" s="43"/>
      <c r="M186" s="271" t="s">
        <v>1</v>
      </c>
      <c r="N186" s="272" t="s">
        <v>44</v>
      </c>
      <c r="O186" s="99"/>
      <c r="P186" s="273">
        <f>O186*H186</f>
        <v>0</v>
      </c>
      <c r="Q186" s="273">
        <v>0.00014999999999999999</v>
      </c>
      <c r="R186" s="273">
        <f>Q186*H186</f>
        <v>0.012129899999999999</v>
      </c>
      <c r="S186" s="273">
        <v>0</v>
      </c>
      <c r="T186" s="27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75" t="s">
        <v>211</v>
      </c>
      <c r="AT186" s="275" t="s">
        <v>207</v>
      </c>
      <c r="AU186" s="275" t="s">
        <v>90</v>
      </c>
      <c r="AY186" s="17" t="s">
        <v>204</v>
      </c>
      <c r="BE186" s="160">
        <f>IF(N186="základná",J186,0)</f>
        <v>0</v>
      </c>
      <c r="BF186" s="160">
        <f>IF(N186="znížená",J186,0)</f>
        <v>0</v>
      </c>
      <c r="BG186" s="160">
        <f>IF(N186="zákl. prenesená",J186,0)</f>
        <v>0</v>
      </c>
      <c r="BH186" s="160">
        <f>IF(N186="zníž. prenesená",J186,0)</f>
        <v>0</v>
      </c>
      <c r="BI186" s="160">
        <f>IF(N186="nulová",J186,0)</f>
        <v>0</v>
      </c>
      <c r="BJ186" s="17" t="s">
        <v>90</v>
      </c>
      <c r="BK186" s="160">
        <f>ROUND(I186*H186,2)</f>
        <v>0</v>
      </c>
      <c r="BL186" s="17" t="s">
        <v>211</v>
      </c>
      <c r="BM186" s="275" t="s">
        <v>260</v>
      </c>
    </row>
    <row r="187" s="13" customFormat="1">
      <c r="A187" s="13"/>
      <c r="B187" s="276"/>
      <c r="C187" s="277"/>
      <c r="D187" s="278" t="s">
        <v>213</v>
      </c>
      <c r="E187" s="279" t="s">
        <v>1</v>
      </c>
      <c r="F187" s="280" t="s">
        <v>256</v>
      </c>
      <c r="G187" s="277"/>
      <c r="H187" s="281">
        <v>80.866</v>
      </c>
      <c r="I187" s="282"/>
      <c r="J187" s="277"/>
      <c r="K187" s="277"/>
      <c r="L187" s="283"/>
      <c r="M187" s="284"/>
      <c r="N187" s="285"/>
      <c r="O187" s="285"/>
      <c r="P187" s="285"/>
      <c r="Q187" s="285"/>
      <c r="R187" s="285"/>
      <c r="S187" s="285"/>
      <c r="T187" s="28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87" t="s">
        <v>213</v>
      </c>
      <c r="AU187" s="287" t="s">
        <v>90</v>
      </c>
      <c r="AV187" s="13" t="s">
        <v>90</v>
      </c>
      <c r="AW187" s="13" t="s">
        <v>33</v>
      </c>
      <c r="AX187" s="13" t="s">
        <v>78</v>
      </c>
      <c r="AY187" s="287" t="s">
        <v>204</v>
      </c>
    </row>
    <row r="188" s="14" customFormat="1">
      <c r="A188" s="14"/>
      <c r="B188" s="288"/>
      <c r="C188" s="289"/>
      <c r="D188" s="278" t="s">
        <v>213</v>
      </c>
      <c r="E188" s="290" t="s">
        <v>1</v>
      </c>
      <c r="F188" s="291" t="s">
        <v>218</v>
      </c>
      <c r="G188" s="289"/>
      <c r="H188" s="292">
        <v>80.866</v>
      </c>
      <c r="I188" s="293"/>
      <c r="J188" s="289"/>
      <c r="K188" s="289"/>
      <c r="L188" s="294"/>
      <c r="M188" s="295"/>
      <c r="N188" s="296"/>
      <c r="O188" s="296"/>
      <c r="P188" s="296"/>
      <c r="Q188" s="296"/>
      <c r="R188" s="296"/>
      <c r="S188" s="296"/>
      <c r="T188" s="29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98" t="s">
        <v>213</v>
      </c>
      <c r="AU188" s="298" t="s">
        <v>90</v>
      </c>
      <c r="AV188" s="14" t="s">
        <v>211</v>
      </c>
      <c r="AW188" s="14" t="s">
        <v>33</v>
      </c>
      <c r="AX188" s="14" t="s">
        <v>85</v>
      </c>
      <c r="AY188" s="298" t="s">
        <v>204</v>
      </c>
    </row>
    <row r="189" s="12" customFormat="1" ht="22.8" customHeight="1">
      <c r="A189" s="12"/>
      <c r="B189" s="248"/>
      <c r="C189" s="249"/>
      <c r="D189" s="250" t="s">
        <v>77</v>
      </c>
      <c r="E189" s="261" t="s">
        <v>251</v>
      </c>
      <c r="F189" s="261" t="s">
        <v>261</v>
      </c>
      <c r="G189" s="249"/>
      <c r="H189" s="249"/>
      <c r="I189" s="252"/>
      <c r="J189" s="262">
        <f>BK189</f>
        <v>0</v>
      </c>
      <c r="K189" s="249"/>
      <c r="L189" s="253"/>
      <c r="M189" s="254"/>
      <c r="N189" s="255"/>
      <c r="O189" s="255"/>
      <c r="P189" s="256">
        <f>SUM(P190:P250)</f>
        <v>0</v>
      </c>
      <c r="Q189" s="255"/>
      <c r="R189" s="256">
        <f>SUM(R190:R250)</f>
        <v>0.0091578839999999998</v>
      </c>
      <c r="S189" s="255"/>
      <c r="T189" s="257">
        <f>SUM(T190:T250)</f>
        <v>20.940051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58" t="s">
        <v>85</v>
      </c>
      <c r="AT189" s="259" t="s">
        <v>77</v>
      </c>
      <c r="AU189" s="259" t="s">
        <v>85</v>
      </c>
      <c r="AY189" s="258" t="s">
        <v>204</v>
      </c>
      <c r="BK189" s="260">
        <f>SUM(BK190:BK250)</f>
        <v>0</v>
      </c>
    </row>
    <row r="190" s="2" customFormat="1" ht="16.5" customHeight="1">
      <c r="A190" s="40"/>
      <c r="B190" s="41"/>
      <c r="C190" s="263" t="s">
        <v>262</v>
      </c>
      <c r="D190" s="263" t="s">
        <v>207</v>
      </c>
      <c r="E190" s="264" t="s">
        <v>263</v>
      </c>
      <c r="F190" s="265" t="s">
        <v>264</v>
      </c>
      <c r="G190" s="266" t="s">
        <v>210</v>
      </c>
      <c r="H190" s="267">
        <v>92.995999999999995</v>
      </c>
      <c r="I190" s="268"/>
      <c r="J190" s="269">
        <f>ROUND(I190*H190,2)</f>
        <v>0</v>
      </c>
      <c r="K190" s="270"/>
      <c r="L190" s="43"/>
      <c r="M190" s="271" t="s">
        <v>1</v>
      </c>
      <c r="N190" s="272" t="s">
        <v>44</v>
      </c>
      <c r="O190" s="99"/>
      <c r="P190" s="273">
        <f>O190*H190</f>
        <v>0</v>
      </c>
      <c r="Q190" s="273">
        <v>4.8999999999999998E-05</v>
      </c>
      <c r="R190" s="273">
        <f>Q190*H190</f>
        <v>0.0045568039999999994</v>
      </c>
      <c r="S190" s="273">
        <v>0</v>
      </c>
      <c r="T190" s="27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75" t="s">
        <v>211</v>
      </c>
      <c r="AT190" s="275" t="s">
        <v>207</v>
      </c>
      <c r="AU190" s="275" t="s">
        <v>90</v>
      </c>
      <c r="AY190" s="17" t="s">
        <v>204</v>
      </c>
      <c r="BE190" s="160">
        <f>IF(N190="základná",J190,0)</f>
        <v>0</v>
      </c>
      <c r="BF190" s="160">
        <f>IF(N190="znížená",J190,0)</f>
        <v>0</v>
      </c>
      <c r="BG190" s="160">
        <f>IF(N190="zákl. prenesená",J190,0)</f>
        <v>0</v>
      </c>
      <c r="BH190" s="160">
        <f>IF(N190="zníž. prenesená",J190,0)</f>
        <v>0</v>
      </c>
      <c r="BI190" s="160">
        <f>IF(N190="nulová",J190,0)</f>
        <v>0</v>
      </c>
      <c r="BJ190" s="17" t="s">
        <v>90</v>
      </c>
      <c r="BK190" s="160">
        <f>ROUND(I190*H190,2)</f>
        <v>0</v>
      </c>
      <c r="BL190" s="17" t="s">
        <v>211</v>
      </c>
      <c r="BM190" s="275" t="s">
        <v>265</v>
      </c>
    </row>
    <row r="191" s="13" customFormat="1">
      <c r="A191" s="13"/>
      <c r="B191" s="276"/>
      <c r="C191" s="277"/>
      <c r="D191" s="278" t="s">
        <v>213</v>
      </c>
      <c r="E191" s="279" t="s">
        <v>1</v>
      </c>
      <c r="F191" s="280" t="s">
        <v>266</v>
      </c>
      <c r="G191" s="277"/>
      <c r="H191" s="281">
        <v>92.995999999999995</v>
      </c>
      <c r="I191" s="282"/>
      <c r="J191" s="277"/>
      <c r="K191" s="277"/>
      <c r="L191" s="283"/>
      <c r="M191" s="284"/>
      <c r="N191" s="285"/>
      <c r="O191" s="285"/>
      <c r="P191" s="285"/>
      <c r="Q191" s="285"/>
      <c r="R191" s="285"/>
      <c r="S191" s="285"/>
      <c r="T191" s="28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87" t="s">
        <v>213</v>
      </c>
      <c r="AU191" s="287" t="s">
        <v>90</v>
      </c>
      <c r="AV191" s="13" t="s">
        <v>90</v>
      </c>
      <c r="AW191" s="13" t="s">
        <v>33</v>
      </c>
      <c r="AX191" s="13" t="s">
        <v>78</v>
      </c>
      <c r="AY191" s="287" t="s">
        <v>204</v>
      </c>
    </row>
    <row r="192" s="14" customFormat="1">
      <c r="A192" s="14"/>
      <c r="B192" s="288"/>
      <c r="C192" s="289"/>
      <c r="D192" s="278" t="s">
        <v>213</v>
      </c>
      <c r="E192" s="290" t="s">
        <v>1</v>
      </c>
      <c r="F192" s="291" t="s">
        <v>218</v>
      </c>
      <c r="G192" s="289"/>
      <c r="H192" s="292">
        <v>92.995999999999995</v>
      </c>
      <c r="I192" s="293"/>
      <c r="J192" s="289"/>
      <c r="K192" s="289"/>
      <c r="L192" s="294"/>
      <c r="M192" s="295"/>
      <c r="N192" s="296"/>
      <c r="O192" s="296"/>
      <c r="P192" s="296"/>
      <c r="Q192" s="296"/>
      <c r="R192" s="296"/>
      <c r="S192" s="296"/>
      <c r="T192" s="29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98" t="s">
        <v>213</v>
      </c>
      <c r="AU192" s="298" t="s">
        <v>90</v>
      </c>
      <c r="AV192" s="14" t="s">
        <v>211</v>
      </c>
      <c r="AW192" s="14" t="s">
        <v>33</v>
      </c>
      <c r="AX192" s="14" t="s">
        <v>85</v>
      </c>
      <c r="AY192" s="298" t="s">
        <v>204</v>
      </c>
    </row>
    <row r="193" s="2" customFormat="1" ht="55.5" customHeight="1">
      <c r="A193" s="40"/>
      <c r="B193" s="41"/>
      <c r="C193" s="263" t="s">
        <v>267</v>
      </c>
      <c r="D193" s="263" t="s">
        <v>207</v>
      </c>
      <c r="E193" s="264" t="s">
        <v>268</v>
      </c>
      <c r="F193" s="265" t="s">
        <v>269</v>
      </c>
      <c r="G193" s="266" t="s">
        <v>210</v>
      </c>
      <c r="H193" s="267">
        <v>22.995000000000001</v>
      </c>
      <c r="I193" s="268"/>
      <c r="J193" s="269">
        <f>ROUND(I193*H193,2)</f>
        <v>0</v>
      </c>
      <c r="K193" s="270"/>
      <c r="L193" s="43"/>
      <c r="M193" s="271" t="s">
        <v>1</v>
      </c>
      <c r="N193" s="272" t="s">
        <v>44</v>
      </c>
      <c r="O193" s="99"/>
      <c r="P193" s="273">
        <f>O193*H193</f>
        <v>0</v>
      </c>
      <c r="Q193" s="273">
        <v>0</v>
      </c>
      <c r="R193" s="273">
        <f>Q193*H193</f>
        <v>0</v>
      </c>
      <c r="S193" s="273">
        <v>0.26100000000000001</v>
      </c>
      <c r="T193" s="274">
        <f>S193*H193</f>
        <v>6.0016950000000007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75" t="s">
        <v>211</v>
      </c>
      <c r="AT193" s="275" t="s">
        <v>207</v>
      </c>
      <c r="AU193" s="275" t="s">
        <v>90</v>
      </c>
      <c r="AY193" s="17" t="s">
        <v>204</v>
      </c>
      <c r="BE193" s="160">
        <f>IF(N193="základná",J193,0)</f>
        <v>0</v>
      </c>
      <c r="BF193" s="160">
        <f>IF(N193="znížená",J193,0)</f>
        <v>0</v>
      </c>
      <c r="BG193" s="160">
        <f>IF(N193="zákl. prenesená",J193,0)</f>
        <v>0</v>
      </c>
      <c r="BH193" s="160">
        <f>IF(N193="zníž. prenesená",J193,0)</f>
        <v>0</v>
      </c>
      <c r="BI193" s="160">
        <f>IF(N193="nulová",J193,0)</f>
        <v>0</v>
      </c>
      <c r="BJ193" s="17" t="s">
        <v>90</v>
      </c>
      <c r="BK193" s="160">
        <f>ROUND(I193*H193,2)</f>
        <v>0</v>
      </c>
      <c r="BL193" s="17" t="s">
        <v>211</v>
      </c>
      <c r="BM193" s="275" t="s">
        <v>270</v>
      </c>
    </row>
    <row r="194" s="13" customFormat="1">
      <c r="A194" s="13"/>
      <c r="B194" s="276"/>
      <c r="C194" s="277"/>
      <c r="D194" s="278" t="s">
        <v>213</v>
      </c>
      <c r="E194" s="279" t="s">
        <v>1</v>
      </c>
      <c r="F194" s="280" t="s">
        <v>271</v>
      </c>
      <c r="G194" s="277"/>
      <c r="H194" s="281">
        <v>12</v>
      </c>
      <c r="I194" s="282"/>
      <c r="J194" s="277"/>
      <c r="K194" s="277"/>
      <c r="L194" s="283"/>
      <c r="M194" s="284"/>
      <c r="N194" s="285"/>
      <c r="O194" s="285"/>
      <c r="P194" s="285"/>
      <c r="Q194" s="285"/>
      <c r="R194" s="285"/>
      <c r="S194" s="285"/>
      <c r="T194" s="28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87" t="s">
        <v>213</v>
      </c>
      <c r="AU194" s="287" t="s">
        <v>90</v>
      </c>
      <c r="AV194" s="13" t="s">
        <v>90</v>
      </c>
      <c r="AW194" s="13" t="s">
        <v>33</v>
      </c>
      <c r="AX194" s="13" t="s">
        <v>78</v>
      </c>
      <c r="AY194" s="287" t="s">
        <v>204</v>
      </c>
    </row>
    <row r="195" s="13" customFormat="1">
      <c r="A195" s="13"/>
      <c r="B195" s="276"/>
      <c r="C195" s="277"/>
      <c r="D195" s="278" t="s">
        <v>213</v>
      </c>
      <c r="E195" s="279" t="s">
        <v>1</v>
      </c>
      <c r="F195" s="280" t="s">
        <v>272</v>
      </c>
      <c r="G195" s="277"/>
      <c r="H195" s="281">
        <v>9.9000000000000004</v>
      </c>
      <c r="I195" s="282"/>
      <c r="J195" s="277"/>
      <c r="K195" s="277"/>
      <c r="L195" s="283"/>
      <c r="M195" s="284"/>
      <c r="N195" s="285"/>
      <c r="O195" s="285"/>
      <c r="P195" s="285"/>
      <c r="Q195" s="285"/>
      <c r="R195" s="285"/>
      <c r="S195" s="285"/>
      <c r="T195" s="28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87" t="s">
        <v>213</v>
      </c>
      <c r="AU195" s="287" t="s">
        <v>90</v>
      </c>
      <c r="AV195" s="13" t="s">
        <v>90</v>
      </c>
      <c r="AW195" s="13" t="s">
        <v>33</v>
      </c>
      <c r="AX195" s="13" t="s">
        <v>78</v>
      </c>
      <c r="AY195" s="287" t="s">
        <v>204</v>
      </c>
    </row>
    <row r="196" s="15" customFormat="1">
      <c r="A196" s="15"/>
      <c r="B196" s="299"/>
      <c r="C196" s="300"/>
      <c r="D196" s="278" t="s">
        <v>213</v>
      </c>
      <c r="E196" s="301" t="s">
        <v>129</v>
      </c>
      <c r="F196" s="302" t="s">
        <v>225</v>
      </c>
      <c r="G196" s="300"/>
      <c r="H196" s="303">
        <v>21.899999999999999</v>
      </c>
      <c r="I196" s="304"/>
      <c r="J196" s="300"/>
      <c r="K196" s="300"/>
      <c r="L196" s="305"/>
      <c r="M196" s="306"/>
      <c r="N196" s="307"/>
      <c r="O196" s="307"/>
      <c r="P196" s="307"/>
      <c r="Q196" s="307"/>
      <c r="R196" s="307"/>
      <c r="S196" s="307"/>
      <c r="T196" s="308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309" t="s">
        <v>213</v>
      </c>
      <c r="AU196" s="309" t="s">
        <v>90</v>
      </c>
      <c r="AV196" s="15" t="s">
        <v>93</v>
      </c>
      <c r="AW196" s="15" t="s">
        <v>33</v>
      </c>
      <c r="AX196" s="15" t="s">
        <v>78</v>
      </c>
      <c r="AY196" s="309" t="s">
        <v>204</v>
      </c>
    </row>
    <row r="197" s="13" customFormat="1">
      <c r="A197" s="13"/>
      <c r="B197" s="276"/>
      <c r="C197" s="277"/>
      <c r="D197" s="278" t="s">
        <v>213</v>
      </c>
      <c r="E197" s="279" t="s">
        <v>1</v>
      </c>
      <c r="F197" s="280" t="s">
        <v>273</v>
      </c>
      <c r="G197" s="277"/>
      <c r="H197" s="281">
        <v>1.095</v>
      </c>
      <c r="I197" s="282"/>
      <c r="J197" s="277"/>
      <c r="K197" s="277"/>
      <c r="L197" s="283"/>
      <c r="M197" s="284"/>
      <c r="N197" s="285"/>
      <c r="O197" s="285"/>
      <c r="P197" s="285"/>
      <c r="Q197" s="285"/>
      <c r="R197" s="285"/>
      <c r="S197" s="285"/>
      <c r="T197" s="28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87" t="s">
        <v>213</v>
      </c>
      <c r="AU197" s="287" t="s">
        <v>90</v>
      </c>
      <c r="AV197" s="13" t="s">
        <v>90</v>
      </c>
      <c r="AW197" s="13" t="s">
        <v>33</v>
      </c>
      <c r="AX197" s="13" t="s">
        <v>78</v>
      </c>
      <c r="AY197" s="287" t="s">
        <v>204</v>
      </c>
    </row>
    <row r="198" s="14" customFormat="1">
      <c r="A198" s="14"/>
      <c r="B198" s="288"/>
      <c r="C198" s="289"/>
      <c r="D198" s="278" t="s">
        <v>213</v>
      </c>
      <c r="E198" s="290" t="s">
        <v>1</v>
      </c>
      <c r="F198" s="291" t="s">
        <v>218</v>
      </c>
      <c r="G198" s="289"/>
      <c r="H198" s="292">
        <v>22.995000000000001</v>
      </c>
      <c r="I198" s="293"/>
      <c r="J198" s="289"/>
      <c r="K198" s="289"/>
      <c r="L198" s="294"/>
      <c r="M198" s="295"/>
      <c r="N198" s="296"/>
      <c r="O198" s="296"/>
      <c r="P198" s="296"/>
      <c r="Q198" s="296"/>
      <c r="R198" s="296"/>
      <c r="S198" s="296"/>
      <c r="T198" s="29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98" t="s">
        <v>213</v>
      </c>
      <c r="AU198" s="298" t="s">
        <v>90</v>
      </c>
      <c r="AV198" s="14" t="s">
        <v>211</v>
      </c>
      <c r="AW198" s="14" t="s">
        <v>33</v>
      </c>
      <c r="AX198" s="14" t="s">
        <v>85</v>
      </c>
      <c r="AY198" s="298" t="s">
        <v>204</v>
      </c>
    </row>
    <row r="199" s="2" customFormat="1" ht="37.8" customHeight="1">
      <c r="A199" s="40"/>
      <c r="B199" s="41"/>
      <c r="C199" s="263" t="s">
        <v>274</v>
      </c>
      <c r="D199" s="263" t="s">
        <v>207</v>
      </c>
      <c r="E199" s="264" t="s">
        <v>275</v>
      </c>
      <c r="F199" s="265" t="s">
        <v>276</v>
      </c>
      <c r="G199" s="266" t="s">
        <v>241</v>
      </c>
      <c r="H199" s="267">
        <v>2.097</v>
      </c>
      <c r="I199" s="268"/>
      <c r="J199" s="269">
        <f>ROUND(I199*H199,2)</f>
        <v>0</v>
      </c>
      <c r="K199" s="270"/>
      <c r="L199" s="43"/>
      <c r="M199" s="271" t="s">
        <v>1</v>
      </c>
      <c r="N199" s="272" t="s">
        <v>44</v>
      </c>
      <c r="O199" s="99"/>
      <c r="P199" s="273">
        <f>O199*H199</f>
        <v>0</v>
      </c>
      <c r="Q199" s="273">
        <v>0</v>
      </c>
      <c r="R199" s="273">
        <f>Q199*H199</f>
        <v>0</v>
      </c>
      <c r="S199" s="273">
        <v>2.2000000000000002</v>
      </c>
      <c r="T199" s="274">
        <f>S199*H199</f>
        <v>4.6134000000000004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75" t="s">
        <v>211</v>
      </c>
      <c r="AT199" s="275" t="s">
        <v>207</v>
      </c>
      <c r="AU199" s="275" t="s">
        <v>90</v>
      </c>
      <c r="AY199" s="17" t="s">
        <v>204</v>
      </c>
      <c r="BE199" s="160">
        <f>IF(N199="základná",J199,0)</f>
        <v>0</v>
      </c>
      <c r="BF199" s="160">
        <f>IF(N199="znížená",J199,0)</f>
        <v>0</v>
      </c>
      <c r="BG199" s="160">
        <f>IF(N199="zákl. prenesená",J199,0)</f>
        <v>0</v>
      </c>
      <c r="BH199" s="160">
        <f>IF(N199="zníž. prenesená",J199,0)</f>
        <v>0</v>
      </c>
      <c r="BI199" s="160">
        <f>IF(N199="nulová",J199,0)</f>
        <v>0</v>
      </c>
      <c r="BJ199" s="17" t="s">
        <v>90</v>
      </c>
      <c r="BK199" s="160">
        <f>ROUND(I199*H199,2)</f>
        <v>0</v>
      </c>
      <c r="BL199" s="17" t="s">
        <v>211</v>
      </c>
      <c r="BM199" s="275" t="s">
        <v>277</v>
      </c>
    </row>
    <row r="200" s="13" customFormat="1">
      <c r="A200" s="13"/>
      <c r="B200" s="276"/>
      <c r="C200" s="277"/>
      <c r="D200" s="278" t="s">
        <v>213</v>
      </c>
      <c r="E200" s="279" t="s">
        <v>1</v>
      </c>
      <c r="F200" s="280" t="s">
        <v>278</v>
      </c>
      <c r="G200" s="277"/>
      <c r="H200" s="281">
        <v>0.90000000000000002</v>
      </c>
      <c r="I200" s="282"/>
      <c r="J200" s="277"/>
      <c r="K200" s="277"/>
      <c r="L200" s="283"/>
      <c r="M200" s="284"/>
      <c r="N200" s="285"/>
      <c r="O200" s="285"/>
      <c r="P200" s="285"/>
      <c r="Q200" s="285"/>
      <c r="R200" s="285"/>
      <c r="S200" s="285"/>
      <c r="T200" s="28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87" t="s">
        <v>213</v>
      </c>
      <c r="AU200" s="287" t="s">
        <v>90</v>
      </c>
      <c r="AV200" s="13" t="s">
        <v>90</v>
      </c>
      <c r="AW200" s="13" t="s">
        <v>33</v>
      </c>
      <c r="AX200" s="13" t="s">
        <v>78</v>
      </c>
      <c r="AY200" s="287" t="s">
        <v>204</v>
      </c>
    </row>
    <row r="201" s="13" customFormat="1">
      <c r="A201" s="13"/>
      <c r="B201" s="276"/>
      <c r="C201" s="277"/>
      <c r="D201" s="278" t="s">
        <v>213</v>
      </c>
      <c r="E201" s="279" t="s">
        <v>1</v>
      </c>
      <c r="F201" s="280" t="s">
        <v>279</v>
      </c>
      <c r="G201" s="277"/>
      <c r="H201" s="281">
        <v>1.1970000000000001</v>
      </c>
      <c r="I201" s="282"/>
      <c r="J201" s="277"/>
      <c r="K201" s="277"/>
      <c r="L201" s="283"/>
      <c r="M201" s="284"/>
      <c r="N201" s="285"/>
      <c r="O201" s="285"/>
      <c r="P201" s="285"/>
      <c r="Q201" s="285"/>
      <c r="R201" s="285"/>
      <c r="S201" s="285"/>
      <c r="T201" s="28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87" t="s">
        <v>213</v>
      </c>
      <c r="AU201" s="287" t="s">
        <v>90</v>
      </c>
      <c r="AV201" s="13" t="s">
        <v>90</v>
      </c>
      <c r="AW201" s="13" t="s">
        <v>33</v>
      </c>
      <c r="AX201" s="13" t="s">
        <v>78</v>
      </c>
      <c r="AY201" s="287" t="s">
        <v>204</v>
      </c>
    </row>
    <row r="202" s="14" customFormat="1">
      <c r="A202" s="14"/>
      <c r="B202" s="288"/>
      <c r="C202" s="289"/>
      <c r="D202" s="278" t="s">
        <v>213</v>
      </c>
      <c r="E202" s="290" t="s">
        <v>146</v>
      </c>
      <c r="F202" s="291" t="s">
        <v>218</v>
      </c>
      <c r="G202" s="289"/>
      <c r="H202" s="292">
        <v>2.097</v>
      </c>
      <c r="I202" s="293"/>
      <c r="J202" s="289"/>
      <c r="K202" s="289"/>
      <c r="L202" s="294"/>
      <c r="M202" s="295"/>
      <c r="N202" s="296"/>
      <c r="O202" s="296"/>
      <c r="P202" s="296"/>
      <c r="Q202" s="296"/>
      <c r="R202" s="296"/>
      <c r="S202" s="296"/>
      <c r="T202" s="29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98" t="s">
        <v>213</v>
      </c>
      <c r="AU202" s="298" t="s">
        <v>90</v>
      </c>
      <c r="AV202" s="14" t="s">
        <v>211</v>
      </c>
      <c r="AW202" s="14" t="s">
        <v>33</v>
      </c>
      <c r="AX202" s="14" t="s">
        <v>85</v>
      </c>
      <c r="AY202" s="298" t="s">
        <v>204</v>
      </c>
    </row>
    <row r="203" s="2" customFormat="1" ht="33" customHeight="1">
      <c r="A203" s="40"/>
      <c r="B203" s="41"/>
      <c r="C203" s="263" t="s">
        <v>280</v>
      </c>
      <c r="D203" s="263" t="s">
        <v>207</v>
      </c>
      <c r="E203" s="264" t="s">
        <v>281</v>
      </c>
      <c r="F203" s="265" t="s">
        <v>282</v>
      </c>
      <c r="G203" s="266" t="s">
        <v>210</v>
      </c>
      <c r="H203" s="267">
        <v>39.895000000000003</v>
      </c>
      <c r="I203" s="268"/>
      <c r="J203" s="269">
        <f>ROUND(I203*H203,2)</f>
        <v>0</v>
      </c>
      <c r="K203" s="270"/>
      <c r="L203" s="43"/>
      <c r="M203" s="271" t="s">
        <v>1</v>
      </c>
      <c r="N203" s="272" t="s">
        <v>44</v>
      </c>
      <c r="O203" s="99"/>
      <c r="P203" s="273">
        <f>O203*H203</f>
        <v>0</v>
      </c>
      <c r="Q203" s="273">
        <v>0</v>
      </c>
      <c r="R203" s="273">
        <f>Q203*H203</f>
        <v>0</v>
      </c>
      <c r="S203" s="273">
        <v>0.02</v>
      </c>
      <c r="T203" s="274">
        <f>S203*H203</f>
        <v>0.79790000000000005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75" t="s">
        <v>211</v>
      </c>
      <c r="AT203" s="275" t="s">
        <v>207</v>
      </c>
      <c r="AU203" s="275" t="s">
        <v>90</v>
      </c>
      <c r="AY203" s="17" t="s">
        <v>204</v>
      </c>
      <c r="BE203" s="160">
        <f>IF(N203="základná",J203,0)</f>
        <v>0</v>
      </c>
      <c r="BF203" s="160">
        <f>IF(N203="znížená",J203,0)</f>
        <v>0</v>
      </c>
      <c r="BG203" s="160">
        <f>IF(N203="zákl. prenesená",J203,0)</f>
        <v>0</v>
      </c>
      <c r="BH203" s="160">
        <f>IF(N203="zníž. prenesená",J203,0)</f>
        <v>0</v>
      </c>
      <c r="BI203" s="160">
        <f>IF(N203="nulová",J203,0)</f>
        <v>0</v>
      </c>
      <c r="BJ203" s="17" t="s">
        <v>90</v>
      </c>
      <c r="BK203" s="160">
        <f>ROUND(I203*H203,2)</f>
        <v>0</v>
      </c>
      <c r="BL203" s="17" t="s">
        <v>211</v>
      </c>
      <c r="BM203" s="275" t="s">
        <v>283</v>
      </c>
    </row>
    <row r="204" s="13" customFormat="1">
      <c r="A204" s="13"/>
      <c r="B204" s="276"/>
      <c r="C204" s="277"/>
      <c r="D204" s="278" t="s">
        <v>213</v>
      </c>
      <c r="E204" s="279" t="s">
        <v>1</v>
      </c>
      <c r="F204" s="280" t="s">
        <v>284</v>
      </c>
      <c r="G204" s="277"/>
      <c r="H204" s="281">
        <v>3.6549999999999998</v>
      </c>
      <c r="I204" s="282"/>
      <c r="J204" s="277"/>
      <c r="K204" s="277"/>
      <c r="L204" s="283"/>
      <c r="M204" s="284"/>
      <c r="N204" s="285"/>
      <c r="O204" s="285"/>
      <c r="P204" s="285"/>
      <c r="Q204" s="285"/>
      <c r="R204" s="285"/>
      <c r="S204" s="285"/>
      <c r="T204" s="28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87" t="s">
        <v>213</v>
      </c>
      <c r="AU204" s="287" t="s">
        <v>90</v>
      </c>
      <c r="AV204" s="13" t="s">
        <v>90</v>
      </c>
      <c r="AW204" s="13" t="s">
        <v>33</v>
      </c>
      <c r="AX204" s="13" t="s">
        <v>78</v>
      </c>
      <c r="AY204" s="287" t="s">
        <v>204</v>
      </c>
    </row>
    <row r="205" s="13" customFormat="1">
      <c r="A205" s="13"/>
      <c r="B205" s="276"/>
      <c r="C205" s="277"/>
      <c r="D205" s="278" t="s">
        <v>213</v>
      </c>
      <c r="E205" s="279" t="s">
        <v>1</v>
      </c>
      <c r="F205" s="280" t="s">
        <v>285</v>
      </c>
      <c r="G205" s="277"/>
      <c r="H205" s="281">
        <v>19.300000000000001</v>
      </c>
      <c r="I205" s="282"/>
      <c r="J205" s="277"/>
      <c r="K205" s="277"/>
      <c r="L205" s="283"/>
      <c r="M205" s="284"/>
      <c r="N205" s="285"/>
      <c r="O205" s="285"/>
      <c r="P205" s="285"/>
      <c r="Q205" s="285"/>
      <c r="R205" s="285"/>
      <c r="S205" s="285"/>
      <c r="T205" s="28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87" t="s">
        <v>213</v>
      </c>
      <c r="AU205" s="287" t="s">
        <v>90</v>
      </c>
      <c r="AV205" s="13" t="s">
        <v>90</v>
      </c>
      <c r="AW205" s="13" t="s">
        <v>33</v>
      </c>
      <c r="AX205" s="13" t="s">
        <v>78</v>
      </c>
      <c r="AY205" s="287" t="s">
        <v>204</v>
      </c>
    </row>
    <row r="206" s="13" customFormat="1">
      <c r="A206" s="13"/>
      <c r="B206" s="276"/>
      <c r="C206" s="277"/>
      <c r="D206" s="278" t="s">
        <v>213</v>
      </c>
      <c r="E206" s="279" t="s">
        <v>1</v>
      </c>
      <c r="F206" s="280" t="s">
        <v>286</v>
      </c>
      <c r="G206" s="277"/>
      <c r="H206" s="281">
        <v>12.9</v>
      </c>
      <c r="I206" s="282"/>
      <c r="J206" s="277"/>
      <c r="K206" s="277"/>
      <c r="L206" s="283"/>
      <c r="M206" s="284"/>
      <c r="N206" s="285"/>
      <c r="O206" s="285"/>
      <c r="P206" s="285"/>
      <c r="Q206" s="285"/>
      <c r="R206" s="285"/>
      <c r="S206" s="285"/>
      <c r="T206" s="28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87" t="s">
        <v>213</v>
      </c>
      <c r="AU206" s="287" t="s">
        <v>90</v>
      </c>
      <c r="AV206" s="13" t="s">
        <v>90</v>
      </c>
      <c r="AW206" s="13" t="s">
        <v>33</v>
      </c>
      <c r="AX206" s="13" t="s">
        <v>78</v>
      </c>
      <c r="AY206" s="287" t="s">
        <v>204</v>
      </c>
    </row>
    <row r="207" s="13" customFormat="1">
      <c r="A207" s="13"/>
      <c r="B207" s="276"/>
      <c r="C207" s="277"/>
      <c r="D207" s="278" t="s">
        <v>213</v>
      </c>
      <c r="E207" s="279" t="s">
        <v>1</v>
      </c>
      <c r="F207" s="280" t="s">
        <v>287</v>
      </c>
      <c r="G207" s="277"/>
      <c r="H207" s="281">
        <v>2.1400000000000001</v>
      </c>
      <c r="I207" s="282"/>
      <c r="J207" s="277"/>
      <c r="K207" s="277"/>
      <c r="L207" s="283"/>
      <c r="M207" s="284"/>
      <c r="N207" s="285"/>
      <c r="O207" s="285"/>
      <c r="P207" s="285"/>
      <c r="Q207" s="285"/>
      <c r="R207" s="285"/>
      <c r="S207" s="285"/>
      <c r="T207" s="28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87" t="s">
        <v>213</v>
      </c>
      <c r="AU207" s="287" t="s">
        <v>90</v>
      </c>
      <c r="AV207" s="13" t="s">
        <v>90</v>
      </c>
      <c r="AW207" s="13" t="s">
        <v>33</v>
      </c>
      <c r="AX207" s="13" t="s">
        <v>78</v>
      </c>
      <c r="AY207" s="287" t="s">
        <v>204</v>
      </c>
    </row>
    <row r="208" s="15" customFormat="1">
      <c r="A208" s="15"/>
      <c r="B208" s="299"/>
      <c r="C208" s="300"/>
      <c r="D208" s="278" t="s">
        <v>213</v>
      </c>
      <c r="E208" s="301" t="s">
        <v>122</v>
      </c>
      <c r="F208" s="302" t="s">
        <v>225</v>
      </c>
      <c r="G208" s="300"/>
      <c r="H208" s="303">
        <v>37.994999999999997</v>
      </c>
      <c r="I208" s="304"/>
      <c r="J208" s="300"/>
      <c r="K208" s="300"/>
      <c r="L208" s="305"/>
      <c r="M208" s="306"/>
      <c r="N208" s="307"/>
      <c r="O208" s="307"/>
      <c r="P208" s="307"/>
      <c r="Q208" s="307"/>
      <c r="R208" s="307"/>
      <c r="S208" s="307"/>
      <c r="T208" s="308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309" t="s">
        <v>213</v>
      </c>
      <c r="AU208" s="309" t="s">
        <v>90</v>
      </c>
      <c r="AV208" s="15" t="s">
        <v>93</v>
      </c>
      <c r="AW208" s="15" t="s">
        <v>33</v>
      </c>
      <c r="AX208" s="15" t="s">
        <v>78</v>
      </c>
      <c r="AY208" s="309" t="s">
        <v>204</v>
      </c>
    </row>
    <row r="209" s="13" customFormat="1">
      <c r="A209" s="13"/>
      <c r="B209" s="276"/>
      <c r="C209" s="277"/>
      <c r="D209" s="278" t="s">
        <v>213</v>
      </c>
      <c r="E209" s="279" t="s">
        <v>1</v>
      </c>
      <c r="F209" s="280" t="s">
        <v>288</v>
      </c>
      <c r="G209" s="277"/>
      <c r="H209" s="281">
        <v>1.8999999999999999</v>
      </c>
      <c r="I209" s="282"/>
      <c r="J209" s="277"/>
      <c r="K209" s="277"/>
      <c r="L209" s="283"/>
      <c r="M209" s="284"/>
      <c r="N209" s="285"/>
      <c r="O209" s="285"/>
      <c r="P209" s="285"/>
      <c r="Q209" s="285"/>
      <c r="R209" s="285"/>
      <c r="S209" s="285"/>
      <c r="T209" s="28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87" t="s">
        <v>213</v>
      </c>
      <c r="AU209" s="287" t="s">
        <v>90</v>
      </c>
      <c r="AV209" s="13" t="s">
        <v>90</v>
      </c>
      <c r="AW209" s="13" t="s">
        <v>33</v>
      </c>
      <c r="AX209" s="13" t="s">
        <v>78</v>
      </c>
      <c r="AY209" s="287" t="s">
        <v>204</v>
      </c>
    </row>
    <row r="210" s="14" customFormat="1">
      <c r="A210" s="14"/>
      <c r="B210" s="288"/>
      <c r="C210" s="289"/>
      <c r="D210" s="278" t="s">
        <v>213</v>
      </c>
      <c r="E210" s="290" t="s">
        <v>124</v>
      </c>
      <c r="F210" s="291" t="s">
        <v>218</v>
      </c>
      <c r="G210" s="289"/>
      <c r="H210" s="292">
        <v>39.895000000000003</v>
      </c>
      <c r="I210" s="293"/>
      <c r="J210" s="289"/>
      <c r="K210" s="289"/>
      <c r="L210" s="294"/>
      <c r="M210" s="295"/>
      <c r="N210" s="296"/>
      <c r="O210" s="296"/>
      <c r="P210" s="296"/>
      <c r="Q210" s="296"/>
      <c r="R210" s="296"/>
      <c r="S210" s="296"/>
      <c r="T210" s="29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98" t="s">
        <v>213</v>
      </c>
      <c r="AU210" s="298" t="s">
        <v>90</v>
      </c>
      <c r="AV210" s="14" t="s">
        <v>211</v>
      </c>
      <c r="AW210" s="14" t="s">
        <v>33</v>
      </c>
      <c r="AX210" s="14" t="s">
        <v>85</v>
      </c>
      <c r="AY210" s="298" t="s">
        <v>204</v>
      </c>
    </row>
    <row r="211" s="2" customFormat="1" ht="24.15" customHeight="1">
      <c r="A211" s="40"/>
      <c r="B211" s="41"/>
      <c r="C211" s="263" t="s">
        <v>289</v>
      </c>
      <c r="D211" s="263" t="s">
        <v>207</v>
      </c>
      <c r="E211" s="264" t="s">
        <v>290</v>
      </c>
      <c r="F211" s="265" t="s">
        <v>291</v>
      </c>
      <c r="G211" s="266" t="s">
        <v>292</v>
      </c>
      <c r="H211" s="267">
        <v>10</v>
      </c>
      <c r="I211" s="268"/>
      <c r="J211" s="269">
        <f>ROUND(I211*H211,2)</f>
        <v>0</v>
      </c>
      <c r="K211" s="270"/>
      <c r="L211" s="43"/>
      <c r="M211" s="271" t="s">
        <v>1</v>
      </c>
      <c r="N211" s="272" t="s">
        <v>44</v>
      </c>
      <c r="O211" s="99"/>
      <c r="P211" s="273">
        <f>O211*H211</f>
        <v>0</v>
      </c>
      <c r="Q211" s="273">
        <v>0</v>
      </c>
      <c r="R211" s="273">
        <f>Q211*H211</f>
        <v>0</v>
      </c>
      <c r="S211" s="273">
        <v>0.024</v>
      </c>
      <c r="T211" s="274">
        <f>S211*H211</f>
        <v>0.23999999999999999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75" t="s">
        <v>211</v>
      </c>
      <c r="AT211" s="275" t="s">
        <v>207</v>
      </c>
      <c r="AU211" s="275" t="s">
        <v>90</v>
      </c>
      <c r="AY211" s="17" t="s">
        <v>204</v>
      </c>
      <c r="BE211" s="160">
        <f>IF(N211="základná",J211,0)</f>
        <v>0</v>
      </c>
      <c r="BF211" s="160">
        <f>IF(N211="znížená",J211,0)</f>
        <v>0</v>
      </c>
      <c r="BG211" s="160">
        <f>IF(N211="zákl. prenesená",J211,0)</f>
        <v>0</v>
      </c>
      <c r="BH211" s="160">
        <f>IF(N211="zníž. prenesená",J211,0)</f>
        <v>0</v>
      </c>
      <c r="BI211" s="160">
        <f>IF(N211="nulová",J211,0)</f>
        <v>0</v>
      </c>
      <c r="BJ211" s="17" t="s">
        <v>90</v>
      </c>
      <c r="BK211" s="160">
        <f>ROUND(I211*H211,2)</f>
        <v>0</v>
      </c>
      <c r="BL211" s="17" t="s">
        <v>211</v>
      </c>
      <c r="BM211" s="275" t="s">
        <v>293</v>
      </c>
    </row>
    <row r="212" s="13" customFormat="1">
      <c r="A212" s="13"/>
      <c r="B212" s="276"/>
      <c r="C212" s="277"/>
      <c r="D212" s="278" t="s">
        <v>213</v>
      </c>
      <c r="E212" s="279" t="s">
        <v>1</v>
      </c>
      <c r="F212" s="280" t="s">
        <v>294</v>
      </c>
      <c r="G212" s="277"/>
      <c r="H212" s="281">
        <v>2</v>
      </c>
      <c r="I212" s="282"/>
      <c r="J212" s="277"/>
      <c r="K212" s="277"/>
      <c r="L212" s="283"/>
      <c r="M212" s="284"/>
      <c r="N212" s="285"/>
      <c r="O212" s="285"/>
      <c r="P212" s="285"/>
      <c r="Q212" s="285"/>
      <c r="R212" s="285"/>
      <c r="S212" s="285"/>
      <c r="T212" s="28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87" t="s">
        <v>213</v>
      </c>
      <c r="AU212" s="287" t="s">
        <v>90</v>
      </c>
      <c r="AV212" s="13" t="s">
        <v>90</v>
      </c>
      <c r="AW212" s="13" t="s">
        <v>33</v>
      </c>
      <c r="AX212" s="13" t="s">
        <v>78</v>
      </c>
      <c r="AY212" s="287" t="s">
        <v>204</v>
      </c>
    </row>
    <row r="213" s="13" customFormat="1">
      <c r="A213" s="13"/>
      <c r="B213" s="276"/>
      <c r="C213" s="277"/>
      <c r="D213" s="278" t="s">
        <v>213</v>
      </c>
      <c r="E213" s="279" t="s">
        <v>1</v>
      </c>
      <c r="F213" s="280" t="s">
        <v>295</v>
      </c>
      <c r="G213" s="277"/>
      <c r="H213" s="281">
        <v>2</v>
      </c>
      <c r="I213" s="282"/>
      <c r="J213" s="277"/>
      <c r="K213" s="277"/>
      <c r="L213" s="283"/>
      <c r="M213" s="284"/>
      <c r="N213" s="285"/>
      <c r="O213" s="285"/>
      <c r="P213" s="285"/>
      <c r="Q213" s="285"/>
      <c r="R213" s="285"/>
      <c r="S213" s="285"/>
      <c r="T213" s="28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87" t="s">
        <v>213</v>
      </c>
      <c r="AU213" s="287" t="s">
        <v>90</v>
      </c>
      <c r="AV213" s="13" t="s">
        <v>90</v>
      </c>
      <c r="AW213" s="13" t="s">
        <v>33</v>
      </c>
      <c r="AX213" s="13" t="s">
        <v>78</v>
      </c>
      <c r="AY213" s="287" t="s">
        <v>204</v>
      </c>
    </row>
    <row r="214" s="13" customFormat="1">
      <c r="A214" s="13"/>
      <c r="B214" s="276"/>
      <c r="C214" s="277"/>
      <c r="D214" s="278" t="s">
        <v>213</v>
      </c>
      <c r="E214" s="279" t="s">
        <v>1</v>
      </c>
      <c r="F214" s="280" t="s">
        <v>296</v>
      </c>
      <c r="G214" s="277"/>
      <c r="H214" s="281">
        <v>2</v>
      </c>
      <c r="I214" s="282"/>
      <c r="J214" s="277"/>
      <c r="K214" s="277"/>
      <c r="L214" s="283"/>
      <c r="M214" s="284"/>
      <c r="N214" s="285"/>
      <c r="O214" s="285"/>
      <c r="P214" s="285"/>
      <c r="Q214" s="285"/>
      <c r="R214" s="285"/>
      <c r="S214" s="285"/>
      <c r="T214" s="28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87" t="s">
        <v>213</v>
      </c>
      <c r="AU214" s="287" t="s">
        <v>90</v>
      </c>
      <c r="AV214" s="13" t="s">
        <v>90</v>
      </c>
      <c r="AW214" s="13" t="s">
        <v>33</v>
      </c>
      <c r="AX214" s="13" t="s">
        <v>78</v>
      </c>
      <c r="AY214" s="287" t="s">
        <v>204</v>
      </c>
    </row>
    <row r="215" s="13" customFormat="1">
      <c r="A215" s="13"/>
      <c r="B215" s="276"/>
      <c r="C215" s="277"/>
      <c r="D215" s="278" t="s">
        <v>213</v>
      </c>
      <c r="E215" s="279" t="s">
        <v>1</v>
      </c>
      <c r="F215" s="280" t="s">
        <v>297</v>
      </c>
      <c r="G215" s="277"/>
      <c r="H215" s="281">
        <v>3</v>
      </c>
      <c r="I215" s="282"/>
      <c r="J215" s="277"/>
      <c r="K215" s="277"/>
      <c r="L215" s="283"/>
      <c r="M215" s="284"/>
      <c r="N215" s="285"/>
      <c r="O215" s="285"/>
      <c r="P215" s="285"/>
      <c r="Q215" s="285"/>
      <c r="R215" s="285"/>
      <c r="S215" s="285"/>
      <c r="T215" s="28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87" t="s">
        <v>213</v>
      </c>
      <c r="AU215" s="287" t="s">
        <v>90</v>
      </c>
      <c r="AV215" s="13" t="s">
        <v>90</v>
      </c>
      <c r="AW215" s="13" t="s">
        <v>33</v>
      </c>
      <c r="AX215" s="13" t="s">
        <v>78</v>
      </c>
      <c r="AY215" s="287" t="s">
        <v>204</v>
      </c>
    </row>
    <row r="216" s="13" customFormat="1">
      <c r="A216" s="13"/>
      <c r="B216" s="276"/>
      <c r="C216" s="277"/>
      <c r="D216" s="278" t="s">
        <v>213</v>
      </c>
      <c r="E216" s="279" t="s">
        <v>1</v>
      </c>
      <c r="F216" s="280" t="s">
        <v>298</v>
      </c>
      <c r="G216" s="277"/>
      <c r="H216" s="281">
        <v>1</v>
      </c>
      <c r="I216" s="282"/>
      <c r="J216" s="277"/>
      <c r="K216" s="277"/>
      <c r="L216" s="283"/>
      <c r="M216" s="284"/>
      <c r="N216" s="285"/>
      <c r="O216" s="285"/>
      <c r="P216" s="285"/>
      <c r="Q216" s="285"/>
      <c r="R216" s="285"/>
      <c r="S216" s="285"/>
      <c r="T216" s="28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87" t="s">
        <v>213</v>
      </c>
      <c r="AU216" s="287" t="s">
        <v>90</v>
      </c>
      <c r="AV216" s="13" t="s">
        <v>90</v>
      </c>
      <c r="AW216" s="13" t="s">
        <v>33</v>
      </c>
      <c r="AX216" s="13" t="s">
        <v>78</v>
      </c>
      <c r="AY216" s="287" t="s">
        <v>204</v>
      </c>
    </row>
    <row r="217" s="14" customFormat="1">
      <c r="A217" s="14"/>
      <c r="B217" s="288"/>
      <c r="C217" s="289"/>
      <c r="D217" s="278" t="s">
        <v>213</v>
      </c>
      <c r="E217" s="290" t="s">
        <v>1</v>
      </c>
      <c r="F217" s="291" t="s">
        <v>218</v>
      </c>
      <c r="G217" s="289"/>
      <c r="H217" s="292">
        <v>10</v>
      </c>
      <c r="I217" s="293"/>
      <c r="J217" s="289"/>
      <c r="K217" s="289"/>
      <c r="L217" s="294"/>
      <c r="M217" s="295"/>
      <c r="N217" s="296"/>
      <c r="O217" s="296"/>
      <c r="P217" s="296"/>
      <c r="Q217" s="296"/>
      <c r="R217" s="296"/>
      <c r="S217" s="296"/>
      <c r="T217" s="29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98" t="s">
        <v>213</v>
      </c>
      <c r="AU217" s="298" t="s">
        <v>90</v>
      </c>
      <c r="AV217" s="14" t="s">
        <v>211</v>
      </c>
      <c r="AW217" s="14" t="s">
        <v>33</v>
      </c>
      <c r="AX217" s="14" t="s">
        <v>85</v>
      </c>
      <c r="AY217" s="298" t="s">
        <v>204</v>
      </c>
    </row>
    <row r="218" s="2" customFormat="1" ht="24.15" customHeight="1">
      <c r="A218" s="40"/>
      <c r="B218" s="41"/>
      <c r="C218" s="263" t="s">
        <v>254</v>
      </c>
      <c r="D218" s="263" t="s">
        <v>207</v>
      </c>
      <c r="E218" s="264" t="s">
        <v>299</v>
      </c>
      <c r="F218" s="265" t="s">
        <v>300</v>
      </c>
      <c r="G218" s="266" t="s">
        <v>210</v>
      </c>
      <c r="H218" s="267">
        <v>4.242</v>
      </c>
      <c r="I218" s="268"/>
      <c r="J218" s="269">
        <f>ROUND(I218*H218,2)</f>
        <v>0</v>
      </c>
      <c r="K218" s="270"/>
      <c r="L218" s="43"/>
      <c r="M218" s="271" t="s">
        <v>1</v>
      </c>
      <c r="N218" s="272" t="s">
        <v>44</v>
      </c>
      <c r="O218" s="99"/>
      <c r="P218" s="273">
        <f>O218*H218</f>
        <v>0</v>
      </c>
      <c r="Q218" s="273">
        <v>0</v>
      </c>
      <c r="R218" s="273">
        <f>Q218*H218</f>
        <v>0</v>
      </c>
      <c r="S218" s="273">
        <v>0.075999999999999998</v>
      </c>
      <c r="T218" s="274">
        <f>S218*H218</f>
        <v>0.32239200000000001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75" t="s">
        <v>211</v>
      </c>
      <c r="AT218" s="275" t="s">
        <v>207</v>
      </c>
      <c r="AU218" s="275" t="s">
        <v>90</v>
      </c>
      <c r="AY218" s="17" t="s">
        <v>204</v>
      </c>
      <c r="BE218" s="160">
        <f>IF(N218="základná",J218,0)</f>
        <v>0</v>
      </c>
      <c r="BF218" s="160">
        <f>IF(N218="znížená",J218,0)</f>
        <v>0</v>
      </c>
      <c r="BG218" s="160">
        <f>IF(N218="zákl. prenesená",J218,0)</f>
        <v>0</v>
      </c>
      <c r="BH218" s="160">
        <f>IF(N218="zníž. prenesená",J218,0)</f>
        <v>0</v>
      </c>
      <c r="BI218" s="160">
        <f>IF(N218="nulová",J218,0)</f>
        <v>0</v>
      </c>
      <c r="BJ218" s="17" t="s">
        <v>90</v>
      </c>
      <c r="BK218" s="160">
        <f>ROUND(I218*H218,2)</f>
        <v>0</v>
      </c>
      <c r="BL218" s="17" t="s">
        <v>211</v>
      </c>
      <c r="BM218" s="275" t="s">
        <v>301</v>
      </c>
    </row>
    <row r="219" s="13" customFormat="1">
      <c r="A219" s="13"/>
      <c r="B219" s="276"/>
      <c r="C219" s="277"/>
      <c r="D219" s="278" t="s">
        <v>213</v>
      </c>
      <c r="E219" s="279" t="s">
        <v>1</v>
      </c>
      <c r="F219" s="280" t="s">
        <v>302</v>
      </c>
      <c r="G219" s="277"/>
      <c r="H219" s="281">
        <v>4.242</v>
      </c>
      <c r="I219" s="282"/>
      <c r="J219" s="277"/>
      <c r="K219" s="277"/>
      <c r="L219" s="283"/>
      <c r="M219" s="284"/>
      <c r="N219" s="285"/>
      <c r="O219" s="285"/>
      <c r="P219" s="285"/>
      <c r="Q219" s="285"/>
      <c r="R219" s="285"/>
      <c r="S219" s="285"/>
      <c r="T219" s="28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87" t="s">
        <v>213</v>
      </c>
      <c r="AU219" s="287" t="s">
        <v>90</v>
      </c>
      <c r="AV219" s="13" t="s">
        <v>90</v>
      </c>
      <c r="AW219" s="13" t="s">
        <v>33</v>
      </c>
      <c r="AX219" s="13" t="s">
        <v>78</v>
      </c>
      <c r="AY219" s="287" t="s">
        <v>204</v>
      </c>
    </row>
    <row r="220" s="14" customFormat="1">
      <c r="A220" s="14"/>
      <c r="B220" s="288"/>
      <c r="C220" s="289"/>
      <c r="D220" s="278" t="s">
        <v>213</v>
      </c>
      <c r="E220" s="290" t="s">
        <v>1</v>
      </c>
      <c r="F220" s="291" t="s">
        <v>218</v>
      </c>
      <c r="G220" s="289"/>
      <c r="H220" s="292">
        <v>4.242</v>
      </c>
      <c r="I220" s="293"/>
      <c r="J220" s="289"/>
      <c r="K220" s="289"/>
      <c r="L220" s="294"/>
      <c r="M220" s="295"/>
      <c r="N220" s="296"/>
      <c r="O220" s="296"/>
      <c r="P220" s="296"/>
      <c r="Q220" s="296"/>
      <c r="R220" s="296"/>
      <c r="S220" s="296"/>
      <c r="T220" s="29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98" t="s">
        <v>213</v>
      </c>
      <c r="AU220" s="298" t="s">
        <v>90</v>
      </c>
      <c r="AV220" s="14" t="s">
        <v>211</v>
      </c>
      <c r="AW220" s="14" t="s">
        <v>33</v>
      </c>
      <c r="AX220" s="14" t="s">
        <v>85</v>
      </c>
      <c r="AY220" s="298" t="s">
        <v>204</v>
      </c>
    </row>
    <row r="221" s="2" customFormat="1" ht="24.15" customHeight="1">
      <c r="A221" s="40"/>
      <c r="B221" s="41"/>
      <c r="C221" s="263" t="s">
        <v>303</v>
      </c>
      <c r="D221" s="263" t="s">
        <v>207</v>
      </c>
      <c r="E221" s="264" t="s">
        <v>304</v>
      </c>
      <c r="F221" s="265" t="s">
        <v>305</v>
      </c>
      <c r="G221" s="266" t="s">
        <v>306</v>
      </c>
      <c r="H221" s="267">
        <v>120</v>
      </c>
      <c r="I221" s="268"/>
      <c r="J221" s="269">
        <f>ROUND(I221*H221,2)</f>
        <v>0</v>
      </c>
      <c r="K221" s="270"/>
      <c r="L221" s="43"/>
      <c r="M221" s="271" t="s">
        <v>1</v>
      </c>
      <c r="N221" s="272" t="s">
        <v>44</v>
      </c>
      <c r="O221" s="99"/>
      <c r="P221" s="273">
        <f>O221*H221</f>
        <v>0</v>
      </c>
      <c r="Q221" s="273">
        <v>1.8240000000000002E-05</v>
      </c>
      <c r="R221" s="273">
        <f>Q221*H221</f>
        <v>0.0021888000000000003</v>
      </c>
      <c r="S221" s="273">
        <v>6.9999999999999994E-05</v>
      </c>
      <c r="T221" s="274">
        <f>S221*H221</f>
        <v>0.0083999999999999995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75" t="s">
        <v>211</v>
      </c>
      <c r="AT221" s="275" t="s">
        <v>207</v>
      </c>
      <c r="AU221" s="275" t="s">
        <v>90</v>
      </c>
      <c r="AY221" s="17" t="s">
        <v>204</v>
      </c>
      <c r="BE221" s="160">
        <f>IF(N221="základná",J221,0)</f>
        <v>0</v>
      </c>
      <c r="BF221" s="160">
        <f>IF(N221="znížená",J221,0)</f>
        <v>0</v>
      </c>
      <c r="BG221" s="160">
        <f>IF(N221="zákl. prenesená",J221,0)</f>
        <v>0</v>
      </c>
      <c r="BH221" s="160">
        <f>IF(N221="zníž. prenesená",J221,0)</f>
        <v>0</v>
      </c>
      <c r="BI221" s="160">
        <f>IF(N221="nulová",J221,0)</f>
        <v>0</v>
      </c>
      <c r="BJ221" s="17" t="s">
        <v>90</v>
      </c>
      <c r="BK221" s="160">
        <f>ROUND(I221*H221,2)</f>
        <v>0</v>
      </c>
      <c r="BL221" s="17" t="s">
        <v>211</v>
      </c>
      <c r="BM221" s="275" t="s">
        <v>307</v>
      </c>
    </row>
    <row r="222" s="13" customFormat="1">
      <c r="A222" s="13"/>
      <c r="B222" s="276"/>
      <c r="C222" s="277"/>
      <c r="D222" s="278" t="s">
        <v>213</v>
      </c>
      <c r="E222" s="279" t="s">
        <v>1</v>
      </c>
      <c r="F222" s="280" t="s">
        <v>308</v>
      </c>
      <c r="G222" s="277"/>
      <c r="H222" s="281">
        <v>120</v>
      </c>
      <c r="I222" s="282"/>
      <c r="J222" s="277"/>
      <c r="K222" s="277"/>
      <c r="L222" s="283"/>
      <c r="M222" s="284"/>
      <c r="N222" s="285"/>
      <c r="O222" s="285"/>
      <c r="P222" s="285"/>
      <c r="Q222" s="285"/>
      <c r="R222" s="285"/>
      <c r="S222" s="285"/>
      <c r="T222" s="28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87" t="s">
        <v>213</v>
      </c>
      <c r="AU222" s="287" t="s">
        <v>90</v>
      </c>
      <c r="AV222" s="13" t="s">
        <v>90</v>
      </c>
      <c r="AW222" s="13" t="s">
        <v>33</v>
      </c>
      <c r="AX222" s="13" t="s">
        <v>78</v>
      </c>
      <c r="AY222" s="287" t="s">
        <v>204</v>
      </c>
    </row>
    <row r="223" s="14" customFormat="1">
      <c r="A223" s="14"/>
      <c r="B223" s="288"/>
      <c r="C223" s="289"/>
      <c r="D223" s="278" t="s">
        <v>213</v>
      </c>
      <c r="E223" s="290" t="s">
        <v>1</v>
      </c>
      <c r="F223" s="291" t="s">
        <v>218</v>
      </c>
      <c r="G223" s="289"/>
      <c r="H223" s="292">
        <v>120</v>
      </c>
      <c r="I223" s="293"/>
      <c r="J223" s="289"/>
      <c r="K223" s="289"/>
      <c r="L223" s="294"/>
      <c r="M223" s="295"/>
      <c r="N223" s="296"/>
      <c r="O223" s="296"/>
      <c r="P223" s="296"/>
      <c r="Q223" s="296"/>
      <c r="R223" s="296"/>
      <c r="S223" s="296"/>
      <c r="T223" s="29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98" t="s">
        <v>213</v>
      </c>
      <c r="AU223" s="298" t="s">
        <v>90</v>
      </c>
      <c r="AV223" s="14" t="s">
        <v>211</v>
      </c>
      <c r="AW223" s="14" t="s">
        <v>33</v>
      </c>
      <c r="AX223" s="14" t="s">
        <v>85</v>
      </c>
      <c r="AY223" s="298" t="s">
        <v>204</v>
      </c>
    </row>
    <row r="224" s="2" customFormat="1" ht="33" customHeight="1">
      <c r="A224" s="40"/>
      <c r="B224" s="41"/>
      <c r="C224" s="263" t="s">
        <v>309</v>
      </c>
      <c r="D224" s="263" t="s">
        <v>207</v>
      </c>
      <c r="E224" s="264" t="s">
        <v>310</v>
      </c>
      <c r="F224" s="265" t="s">
        <v>311</v>
      </c>
      <c r="G224" s="266" t="s">
        <v>210</v>
      </c>
      <c r="H224" s="267">
        <v>122.056</v>
      </c>
      <c r="I224" s="268"/>
      <c r="J224" s="269">
        <f>ROUND(I224*H224,2)</f>
        <v>0</v>
      </c>
      <c r="K224" s="270"/>
      <c r="L224" s="43"/>
      <c r="M224" s="271" t="s">
        <v>1</v>
      </c>
      <c r="N224" s="272" t="s">
        <v>44</v>
      </c>
      <c r="O224" s="99"/>
      <c r="P224" s="273">
        <f>O224*H224</f>
        <v>0</v>
      </c>
      <c r="Q224" s="273">
        <v>0</v>
      </c>
      <c r="R224" s="273">
        <f>Q224*H224</f>
        <v>0</v>
      </c>
      <c r="S224" s="273">
        <v>0.0040000000000000001</v>
      </c>
      <c r="T224" s="274">
        <f>S224*H224</f>
        <v>0.48822399999999999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75" t="s">
        <v>211</v>
      </c>
      <c r="AT224" s="275" t="s">
        <v>207</v>
      </c>
      <c r="AU224" s="275" t="s">
        <v>90</v>
      </c>
      <c r="AY224" s="17" t="s">
        <v>204</v>
      </c>
      <c r="BE224" s="160">
        <f>IF(N224="základná",J224,0)</f>
        <v>0</v>
      </c>
      <c r="BF224" s="160">
        <f>IF(N224="znížená",J224,0)</f>
        <v>0</v>
      </c>
      <c r="BG224" s="160">
        <f>IF(N224="zákl. prenesená",J224,0)</f>
        <v>0</v>
      </c>
      <c r="BH224" s="160">
        <f>IF(N224="zníž. prenesená",J224,0)</f>
        <v>0</v>
      </c>
      <c r="BI224" s="160">
        <f>IF(N224="nulová",J224,0)</f>
        <v>0</v>
      </c>
      <c r="BJ224" s="17" t="s">
        <v>90</v>
      </c>
      <c r="BK224" s="160">
        <f>ROUND(I224*H224,2)</f>
        <v>0</v>
      </c>
      <c r="BL224" s="17" t="s">
        <v>211</v>
      </c>
      <c r="BM224" s="275" t="s">
        <v>312</v>
      </c>
    </row>
    <row r="225" s="13" customFormat="1">
      <c r="A225" s="13"/>
      <c r="B225" s="276"/>
      <c r="C225" s="277"/>
      <c r="D225" s="278" t="s">
        <v>213</v>
      </c>
      <c r="E225" s="279" t="s">
        <v>1</v>
      </c>
      <c r="F225" s="280" t="s">
        <v>313</v>
      </c>
      <c r="G225" s="277"/>
      <c r="H225" s="281">
        <v>19.800000000000001</v>
      </c>
      <c r="I225" s="282"/>
      <c r="J225" s="277"/>
      <c r="K225" s="277"/>
      <c r="L225" s="283"/>
      <c r="M225" s="284"/>
      <c r="N225" s="285"/>
      <c r="O225" s="285"/>
      <c r="P225" s="285"/>
      <c r="Q225" s="285"/>
      <c r="R225" s="285"/>
      <c r="S225" s="285"/>
      <c r="T225" s="28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87" t="s">
        <v>213</v>
      </c>
      <c r="AU225" s="287" t="s">
        <v>90</v>
      </c>
      <c r="AV225" s="13" t="s">
        <v>90</v>
      </c>
      <c r="AW225" s="13" t="s">
        <v>33</v>
      </c>
      <c r="AX225" s="13" t="s">
        <v>78</v>
      </c>
      <c r="AY225" s="287" t="s">
        <v>204</v>
      </c>
    </row>
    <row r="226" s="13" customFormat="1">
      <c r="A226" s="13"/>
      <c r="B226" s="276"/>
      <c r="C226" s="277"/>
      <c r="D226" s="278" t="s">
        <v>213</v>
      </c>
      <c r="E226" s="279" t="s">
        <v>1</v>
      </c>
      <c r="F226" s="280" t="s">
        <v>314</v>
      </c>
      <c r="G226" s="277"/>
      <c r="H226" s="281">
        <v>51.128</v>
      </c>
      <c r="I226" s="282"/>
      <c r="J226" s="277"/>
      <c r="K226" s="277"/>
      <c r="L226" s="283"/>
      <c r="M226" s="284"/>
      <c r="N226" s="285"/>
      <c r="O226" s="285"/>
      <c r="P226" s="285"/>
      <c r="Q226" s="285"/>
      <c r="R226" s="285"/>
      <c r="S226" s="285"/>
      <c r="T226" s="28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87" t="s">
        <v>213</v>
      </c>
      <c r="AU226" s="287" t="s">
        <v>90</v>
      </c>
      <c r="AV226" s="13" t="s">
        <v>90</v>
      </c>
      <c r="AW226" s="13" t="s">
        <v>33</v>
      </c>
      <c r="AX226" s="13" t="s">
        <v>78</v>
      </c>
      <c r="AY226" s="287" t="s">
        <v>204</v>
      </c>
    </row>
    <row r="227" s="13" customFormat="1">
      <c r="A227" s="13"/>
      <c r="B227" s="276"/>
      <c r="C227" s="277"/>
      <c r="D227" s="278" t="s">
        <v>213</v>
      </c>
      <c r="E227" s="279" t="s">
        <v>1</v>
      </c>
      <c r="F227" s="280" t="s">
        <v>315</v>
      </c>
      <c r="G227" s="277"/>
      <c r="H227" s="281">
        <v>51.128</v>
      </c>
      <c r="I227" s="282"/>
      <c r="J227" s="277"/>
      <c r="K227" s="277"/>
      <c r="L227" s="283"/>
      <c r="M227" s="284"/>
      <c r="N227" s="285"/>
      <c r="O227" s="285"/>
      <c r="P227" s="285"/>
      <c r="Q227" s="285"/>
      <c r="R227" s="285"/>
      <c r="S227" s="285"/>
      <c r="T227" s="28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87" t="s">
        <v>213</v>
      </c>
      <c r="AU227" s="287" t="s">
        <v>90</v>
      </c>
      <c r="AV227" s="13" t="s">
        <v>90</v>
      </c>
      <c r="AW227" s="13" t="s">
        <v>33</v>
      </c>
      <c r="AX227" s="13" t="s">
        <v>78</v>
      </c>
      <c r="AY227" s="287" t="s">
        <v>204</v>
      </c>
    </row>
    <row r="228" s="14" customFormat="1">
      <c r="A228" s="14"/>
      <c r="B228" s="288"/>
      <c r="C228" s="289"/>
      <c r="D228" s="278" t="s">
        <v>213</v>
      </c>
      <c r="E228" s="290" t="s">
        <v>132</v>
      </c>
      <c r="F228" s="291" t="s">
        <v>218</v>
      </c>
      <c r="G228" s="289"/>
      <c r="H228" s="292">
        <v>122.056</v>
      </c>
      <c r="I228" s="293"/>
      <c r="J228" s="289"/>
      <c r="K228" s="289"/>
      <c r="L228" s="294"/>
      <c r="M228" s="295"/>
      <c r="N228" s="296"/>
      <c r="O228" s="296"/>
      <c r="P228" s="296"/>
      <c r="Q228" s="296"/>
      <c r="R228" s="296"/>
      <c r="S228" s="296"/>
      <c r="T228" s="29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98" t="s">
        <v>213</v>
      </c>
      <c r="AU228" s="298" t="s">
        <v>90</v>
      </c>
      <c r="AV228" s="14" t="s">
        <v>211</v>
      </c>
      <c r="AW228" s="14" t="s">
        <v>33</v>
      </c>
      <c r="AX228" s="14" t="s">
        <v>85</v>
      </c>
      <c r="AY228" s="298" t="s">
        <v>204</v>
      </c>
    </row>
    <row r="229" s="2" customFormat="1" ht="37.8" customHeight="1">
      <c r="A229" s="40"/>
      <c r="B229" s="41"/>
      <c r="C229" s="263" t="s">
        <v>316</v>
      </c>
      <c r="D229" s="263" t="s">
        <v>207</v>
      </c>
      <c r="E229" s="264" t="s">
        <v>317</v>
      </c>
      <c r="F229" s="265" t="s">
        <v>318</v>
      </c>
      <c r="G229" s="266" t="s">
        <v>210</v>
      </c>
      <c r="H229" s="267">
        <v>124.53</v>
      </c>
      <c r="I229" s="268"/>
      <c r="J229" s="269">
        <f>ROUND(I229*H229,2)</f>
        <v>0</v>
      </c>
      <c r="K229" s="270"/>
      <c r="L229" s="43"/>
      <c r="M229" s="271" t="s">
        <v>1</v>
      </c>
      <c r="N229" s="272" t="s">
        <v>44</v>
      </c>
      <c r="O229" s="99"/>
      <c r="P229" s="273">
        <f>O229*H229</f>
        <v>0</v>
      </c>
      <c r="Q229" s="273">
        <v>0</v>
      </c>
      <c r="R229" s="273">
        <f>Q229*H229</f>
        <v>0</v>
      </c>
      <c r="S229" s="273">
        <v>0.068000000000000005</v>
      </c>
      <c r="T229" s="274">
        <f>S229*H229</f>
        <v>8.4680400000000002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75" t="s">
        <v>211</v>
      </c>
      <c r="AT229" s="275" t="s">
        <v>207</v>
      </c>
      <c r="AU229" s="275" t="s">
        <v>90</v>
      </c>
      <c r="AY229" s="17" t="s">
        <v>204</v>
      </c>
      <c r="BE229" s="160">
        <f>IF(N229="základná",J229,0)</f>
        <v>0</v>
      </c>
      <c r="BF229" s="160">
        <f>IF(N229="znížená",J229,0)</f>
        <v>0</v>
      </c>
      <c r="BG229" s="160">
        <f>IF(N229="zákl. prenesená",J229,0)</f>
        <v>0</v>
      </c>
      <c r="BH229" s="160">
        <f>IF(N229="zníž. prenesená",J229,0)</f>
        <v>0</v>
      </c>
      <c r="BI229" s="160">
        <f>IF(N229="nulová",J229,0)</f>
        <v>0</v>
      </c>
      <c r="BJ229" s="17" t="s">
        <v>90</v>
      </c>
      <c r="BK229" s="160">
        <f>ROUND(I229*H229,2)</f>
        <v>0</v>
      </c>
      <c r="BL229" s="17" t="s">
        <v>211</v>
      </c>
      <c r="BM229" s="275" t="s">
        <v>319</v>
      </c>
    </row>
    <row r="230" s="13" customFormat="1">
      <c r="A230" s="13"/>
      <c r="B230" s="276"/>
      <c r="C230" s="277"/>
      <c r="D230" s="278" t="s">
        <v>213</v>
      </c>
      <c r="E230" s="279" t="s">
        <v>1</v>
      </c>
      <c r="F230" s="280" t="s">
        <v>320</v>
      </c>
      <c r="G230" s="277"/>
      <c r="H230" s="281">
        <v>14</v>
      </c>
      <c r="I230" s="282"/>
      <c r="J230" s="277"/>
      <c r="K230" s="277"/>
      <c r="L230" s="283"/>
      <c r="M230" s="284"/>
      <c r="N230" s="285"/>
      <c r="O230" s="285"/>
      <c r="P230" s="285"/>
      <c r="Q230" s="285"/>
      <c r="R230" s="285"/>
      <c r="S230" s="285"/>
      <c r="T230" s="28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87" t="s">
        <v>213</v>
      </c>
      <c r="AU230" s="287" t="s">
        <v>90</v>
      </c>
      <c r="AV230" s="13" t="s">
        <v>90</v>
      </c>
      <c r="AW230" s="13" t="s">
        <v>33</v>
      </c>
      <c r="AX230" s="13" t="s">
        <v>78</v>
      </c>
      <c r="AY230" s="287" t="s">
        <v>204</v>
      </c>
    </row>
    <row r="231" s="13" customFormat="1">
      <c r="A231" s="13"/>
      <c r="B231" s="276"/>
      <c r="C231" s="277"/>
      <c r="D231" s="278" t="s">
        <v>213</v>
      </c>
      <c r="E231" s="279" t="s">
        <v>1</v>
      </c>
      <c r="F231" s="280" t="s">
        <v>321</v>
      </c>
      <c r="G231" s="277"/>
      <c r="H231" s="281">
        <v>50.399999999999999</v>
      </c>
      <c r="I231" s="282"/>
      <c r="J231" s="277"/>
      <c r="K231" s="277"/>
      <c r="L231" s="283"/>
      <c r="M231" s="284"/>
      <c r="N231" s="285"/>
      <c r="O231" s="285"/>
      <c r="P231" s="285"/>
      <c r="Q231" s="285"/>
      <c r="R231" s="285"/>
      <c r="S231" s="285"/>
      <c r="T231" s="28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87" t="s">
        <v>213</v>
      </c>
      <c r="AU231" s="287" t="s">
        <v>90</v>
      </c>
      <c r="AV231" s="13" t="s">
        <v>90</v>
      </c>
      <c r="AW231" s="13" t="s">
        <v>33</v>
      </c>
      <c r="AX231" s="13" t="s">
        <v>78</v>
      </c>
      <c r="AY231" s="287" t="s">
        <v>204</v>
      </c>
    </row>
    <row r="232" s="13" customFormat="1">
      <c r="A232" s="13"/>
      <c r="B232" s="276"/>
      <c r="C232" s="277"/>
      <c r="D232" s="278" t="s">
        <v>213</v>
      </c>
      <c r="E232" s="279" t="s">
        <v>1</v>
      </c>
      <c r="F232" s="280" t="s">
        <v>322</v>
      </c>
      <c r="G232" s="277"/>
      <c r="H232" s="281">
        <v>43.399999999999999</v>
      </c>
      <c r="I232" s="282"/>
      <c r="J232" s="277"/>
      <c r="K232" s="277"/>
      <c r="L232" s="283"/>
      <c r="M232" s="284"/>
      <c r="N232" s="285"/>
      <c r="O232" s="285"/>
      <c r="P232" s="285"/>
      <c r="Q232" s="285"/>
      <c r="R232" s="285"/>
      <c r="S232" s="285"/>
      <c r="T232" s="28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87" t="s">
        <v>213</v>
      </c>
      <c r="AU232" s="287" t="s">
        <v>90</v>
      </c>
      <c r="AV232" s="13" t="s">
        <v>90</v>
      </c>
      <c r="AW232" s="13" t="s">
        <v>33</v>
      </c>
      <c r="AX232" s="13" t="s">
        <v>78</v>
      </c>
      <c r="AY232" s="287" t="s">
        <v>204</v>
      </c>
    </row>
    <row r="233" s="13" customFormat="1">
      <c r="A233" s="13"/>
      <c r="B233" s="276"/>
      <c r="C233" s="277"/>
      <c r="D233" s="278" t="s">
        <v>213</v>
      </c>
      <c r="E233" s="279" t="s">
        <v>1</v>
      </c>
      <c r="F233" s="280" t="s">
        <v>323</v>
      </c>
      <c r="G233" s="277"/>
      <c r="H233" s="281">
        <v>10.800000000000001</v>
      </c>
      <c r="I233" s="282"/>
      <c r="J233" s="277"/>
      <c r="K233" s="277"/>
      <c r="L233" s="283"/>
      <c r="M233" s="284"/>
      <c r="N233" s="285"/>
      <c r="O233" s="285"/>
      <c r="P233" s="285"/>
      <c r="Q233" s="285"/>
      <c r="R233" s="285"/>
      <c r="S233" s="285"/>
      <c r="T233" s="28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87" t="s">
        <v>213</v>
      </c>
      <c r="AU233" s="287" t="s">
        <v>90</v>
      </c>
      <c r="AV233" s="13" t="s">
        <v>90</v>
      </c>
      <c r="AW233" s="13" t="s">
        <v>33</v>
      </c>
      <c r="AX233" s="13" t="s">
        <v>78</v>
      </c>
      <c r="AY233" s="287" t="s">
        <v>204</v>
      </c>
    </row>
    <row r="234" s="15" customFormat="1">
      <c r="A234" s="15"/>
      <c r="B234" s="299"/>
      <c r="C234" s="300"/>
      <c r="D234" s="278" t="s">
        <v>213</v>
      </c>
      <c r="E234" s="301" t="s">
        <v>127</v>
      </c>
      <c r="F234" s="302" t="s">
        <v>225</v>
      </c>
      <c r="G234" s="300"/>
      <c r="H234" s="303">
        <v>118.59999999999999</v>
      </c>
      <c r="I234" s="304"/>
      <c r="J234" s="300"/>
      <c r="K234" s="300"/>
      <c r="L234" s="305"/>
      <c r="M234" s="306"/>
      <c r="N234" s="307"/>
      <c r="O234" s="307"/>
      <c r="P234" s="307"/>
      <c r="Q234" s="307"/>
      <c r="R234" s="307"/>
      <c r="S234" s="307"/>
      <c r="T234" s="308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309" t="s">
        <v>213</v>
      </c>
      <c r="AU234" s="309" t="s">
        <v>90</v>
      </c>
      <c r="AV234" s="15" t="s">
        <v>93</v>
      </c>
      <c r="AW234" s="15" t="s">
        <v>33</v>
      </c>
      <c r="AX234" s="15" t="s">
        <v>78</v>
      </c>
      <c r="AY234" s="309" t="s">
        <v>204</v>
      </c>
    </row>
    <row r="235" s="13" customFormat="1">
      <c r="A235" s="13"/>
      <c r="B235" s="276"/>
      <c r="C235" s="277"/>
      <c r="D235" s="278" t="s">
        <v>213</v>
      </c>
      <c r="E235" s="279" t="s">
        <v>1</v>
      </c>
      <c r="F235" s="280" t="s">
        <v>324</v>
      </c>
      <c r="G235" s="277"/>
      <c r="H235" s="281">
        <v>5.9299999999999997</v>
      </c>
      <c r="I235" s="282"/>
      <c r="J235" s="277"/>
      <c r="K235" s="277"/>
      <c r="L235" s="283"/>
      <c r="M235" s="284"/>
      <c r="N235" s="285"/>
      <c r="O235" s="285"/>
      <c r="P235" s="285"/>
      <c r="Q235" s="285"/>
      <c r="R235" s="285"/>
      <c r="S235" s="285"/>
      <c r="T235" s="28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87" t="s">
        <v>213</v>
      </c>
      <c r="AU235" s="287" t="s">
        <v>90</v>
      </c>
      <c r="AV235" s="13" t="s">
        <v>90</v>
      </c>
      <c r="AW235" s="13" t="s">
        <v>33</v>
      </c>
      <c r="AX235" s="13" t="s">
        <v>78</v>
      </c>
      <c r="AY235" s="287" t="s">
        <v>204</v>
      </c>
    </row>
    <row r="236" s="14" customFormat="1">
      <c r="A236" s="14"/>
      <c r="B236" s="288"/>
      <c r="C236" s="289"/>
      <c r="D236" s="278" t="s">
        <v>213</v>
      </c>
      <c r="E236" s="290" t="s">
        <v>325</v>
      </c>
      <c r="F236" s="291" t="s">
        <v>218</v>
      </c>
      <c r="G236" s="289"/>
      <c r="H236" s="292">
        <v>124.53</v>
      </c>
      <c r="I236" s="293"/>
      <c r="J236" s="289"/>
      <c r="K236" s="289"/>
      <c r="L236" s="294"/>
      <c r="M236" s="295"/>
      <c r="N236" s="296"/>
      <c r="O236" s="296"/>
      <c r="P236" s="296"/>
      <c r="Q236" s="296"/>
      <c r="R236" s="296"/>
      <c r="S236" s="296"/>
      <c r="T236" s="29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98" t="s">
        <v>213</v>
      </c>
      <c r="AU236" s="298" t="s">
        <v>90</v>
      </c>
      <c r="AV236" s="14" t="s">
        <v>211</v>
      </c>
      <c r="AW236" s="14" t="s">
        <v>33</v>
      </c>
      <c r="AX236" s="14" t="s">
        <v>85</v>
      </c>
      <c r="AY236" s="298" t="s">
        <v>204</v>
      </c>
    </row>
    <row r="237" s="2" customFormat="1" ht="21.75" customHeight="1">
      <c r="A237" s="40"/>
      <c r="B237" s="41"/>
      <c r="C237" s="263" t="s">
        <v>326</v>
      </c>
      <c r="D237" s="263" t="s">
        <v>207</v>
      </c>
      <c r="E237" s="264" t="s">
        <v>327</v>
      </c>
      <c r="F237" s="265" t="s">
        <v>328</v>
      </c>
      <c r="G237" s="266" t="s">
        <v>329</v>
      </c>
      <c r="H237" s="267">
        <v>21.696999999999999</v>
      </c>
      <c r="I237" s="268"/>
      <c r="J237" s="269">
        <f>ROUND(I237*H237,2)</f>
        <v>0</v>
      </c>
      <c r="K237" s="270"/>
      <c r="L237" s="43"/>
      <c r="M237" s="271" t="s">
        <v>1</v>
      </c>
      <c r="N237" s="272" t="s">
        <v>44</v>
      </c>
      <c r="O237" s="99"/>
      <c r="P237" s="273">
        <f>O237*H237</f>
        <v>0</v>
      </c>
      <c r="Q237" s="273">
        <v>0</v>
      </c>
      <c r="R237" s="273">
        <f>Q237*H237</f>
        <v>0</v>
      </c>
      <c r="S237" s="273">
        <v>0</v>
      </c>
      <c r="T237" s="274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75" t="s">
        <v>211</v>
      </c>
      <c r="AT237" s="275" t="s">
        <v>207</v>
      </c>
      <c r="AU237" s="275" t="s">
        <v>90</v>
      </c>
      <c r="AY237" s="17" t="s">
        <v>204</v>
      </c>
      <c r="BE237" s="160">
        <f>IF(N237="základná",J237,0)</f>
        <v>0</v>
      </c>
      <c r="BF237" s="160">
        <f>IF(N237="znížená",J237,0)</f>
        <v>0</v>
      </c>
      <c r="BG237" s="160">
        <f>IF(N237="zákl. prenesená",J237,0)</f>
        <v>0</v>
      </c>
      <c r="BH237" s="160">
        <f>IF(N237="zníž. prenesená",J237,0)</f>
        <v>0</v>
      </c>
      <c r="BI237" s="160">
        <f>IF(N237="nulová",J237,0)</f>
        <v>0</v>
      </c>
      <c r="BJ237" s="17" t="s">
        <v>90</v>
      </c>
      <c r="BK237" s="160">
        <f>ROUND(I237*H237,2)</f>
        <v>0</v>
      </c>
      <c r="BL237" s="17" t="s">
        <v>211</v>
      </c>
      <c r="BM237" s="275" t="s">
        <v>330</v>
      </c>
    </row>
    <row r="238" s="2" customFormat="1" ht="24.15" customHeight="1">
      <c r="A238" s="40"/>
      <c r="B238" s="41"/>
      <c r="C238" s="263" t="s">
        <v>331</v>
      </c>
      <c r="D238" s="263" t="s">
        <v>207</v>
      </c>
      <c r="E238" s="264" t="s">
        <v>332</v>
      </c>
      <c r="F238" s="265" t="s">
        <v>333</v>
      </c>
      <c r="G238" s="266" t="s">
        <v>329</v>
      </c>
      <c r="H238" s="267">
        <v>21.696999999999999</v>
      </c>
      <c r="I238" s="268"/>
      <c r="J238" s="269">
        <f>ROUND(I238*H238,2)</f>
        <v>0</v>
      </c>
      <c r="K238" s="270"/>
      <c r="L238" s="43"/>
      <c r="M238" s="271" t="s">
        <v>1</v>
      </c>
      <c r="N238" s="272" t="s">
        <v>44</v>
      </c>
      <c r="O238" s="99"/>
      <c r="P238" s="273">
        <f>O238*H238</f>
        <v>0</v>
      </c>
      <c r="Q238" s="273">
        <v>0</v>
      </c>
      <c r="R238" s="273">
        <f>Q238*H238</f>
        <v>0</v>
      </c>
      <c r="S238" s="273">
        <v>0</v>
      </c>
      <c r="T238" s="274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75" t="s">
        <v>211</v>
      </c>
      <c r="AT238" s="275" t="s">
        <v>207</v>
      </c>
      <c r="AU238" s="275" t="s">
        <v>90</v>
      </c>
      <c r="AY238" s="17" t="s">
        <v>204</v>
      </c>
      <c r="BE238" s="160">
        <f>IF(N238="základná",J238,0)</f>
        <v>0</v>
      </c>
      <c r="BF238" s="160">
        <f>IF(N238="znížená",J238,0)</f>
        <v>0</v>
      </c>
      <c r="BG238" s="160">
        <f>IF(N238="zákl. prenesená",J238,0)</f>
        <v>0</v>
      </c>
      <c r="BH238" s="160">
        <f>IF(N238="zníž. prenesená",J238,0)</f>
        <v>0</v>
      </c>
      <c r="BI238" s="160">
        <f>IF(N238="nulová",J238,0)</f>
        <v>0</v>
      </c>
      <c r="BJ238" s="17" t="s">
        <v>90</v>
      </c>
      <c r="BK238" s="160">
        <f>ROUND(I238*H238,2)</f>
        <v>0</v>
      </c>
      <c r="BL238" s="17" t="s">
        <v>211</v>
      </c>
      <c r="BM238" s="275" t="s">
        <v>334</v>
      </c>
    </row>
    <row r="239" s="2" customFormat="1" ht="16.5" customHeight="1">
      <c r="A239" s="40"/>
      <c r="B239" s="41"/>
      <c r="C239" s="263" t="s">
        <v>335</v>
      </c>
      <c r="D239" s="263" t="s">
        <v>207</v>
      </c>
      <c r="E239" s="264" t="s">
        <v>336</v>
      </c>
      <c r="F239" s="265" t="s">
        <v>337</v>
      </c>
      <c r="G239" s="266" t="s">
        <v>292</v>
      </c>
      <c r="H239" s="267">
        <v>1</v>
      </c>
      <c r="I239" s="268"/>
      <c r="J239" s="269">
        <f>ROUND(I239*H239,2)</f>
        <v>0</v>
      </c>
      <c r="K239" s="270"/>
      <c r="L239" s="43"/>
      <c r="M239" s="271" t="s">
        <v>1</v>
      </c>
      <c r="N239" s="272" t="s">
        <v>44</v>
      </c>
      <c r="O239" s="99"/>
      <c r="P239" s="273">
        <f>O239*H239</f>
        <v>0</v>
      </c>
      <c r="Q239" s="273">
        <v>0.0015808</v>
      </c>
      <c r="R239" s="273">
        <f>Q239*H239</f>
        <v>0.0015808</v>
      </c>
      <c r="S239" s="273">
        <v>0</v>
      </c>
      <c r="T239" s="27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75" t="s">
        <v>211</v>
      </c>
      <c r="AT239" s="275" t="s">
        <v>207</v>
      </c>
      <c r="AU239" s="275" t="s">
        <v>90</v>
      </c>
      <c r="AY239" s="17" t="s">
        <v>204</v>
      </c>
      <c r="BE239" s="160">
        <f>IF(N239="základná",J239,0)</f>
        <v>0</v>
      </c>
      <c r="BF239" s="160">
        <f>IF(N239="znížená",J239,0)</f>
        <v>0</v>
      </c>
      <c r="BG239" s="160">
        <f>IF(N239="zákl. prenesená",J239,0)</f>
        <v>0</v>
      </c>
      <c r="BH239" s="160">
        <f>IF(N239="zníž. prenesená",J239,0)</f>
        <v>0</v>
      </c>
      <c r="BI239" s="160">
        <f>IF(N239="nulová",J239,0)</f>
        <v>0</v>
      </c>
      <c r="BJ239" s="17" t="s">
        <v>90</v>
      </c>
      <c r="BK239" s="160">
        <f>ROUND(I239*H239,2)</f>
        <v>0</v>
      </c>
      <c r="BL239" s="17" t="s">
        <v>211</v>
      </c>
      <c r="BM239" s="275" t="s">
        <v>338</v>
      </c>
    </row>
    <row r="240" s="2" customFormat="1" ht="24.15" customHeight="1">
      <c r="A240" s="40"/>
      <c r="B240" s="41"/>
      <c r="C240" s="263" t="s">
        <v>7</v>
      </c>
      <c r="D240" s="263" t="s">
        <v>207</v>
      </c>
      <c r="E240" s="264" t="s">
        <v>339</v>
      </c>
      <c r="F240" s="265" t="s">
        <v>340</v>
      </c>
      <c r="G240" s="266" t="s">
        <v>341</v>
      </c>
      <c r="H240" s="267">
        <v>6</v>
      </c>
      <c r="I240" s="268"/>
      <c r="J240" s="269">
        <f>ROUND(I240*H240,2)</f>
        <v>0</v>
      </c>
      <c r="K240" s="270"/>
      <c r="L240" s="43"/>
      <c r="M240" s="271" t="s">
        <v>1</v>
      </c>
      <c r="N240" s="272" t="s">
        <v>44</v>
      </c>
      <c r="O240" s="99"/>
      <c r="P240" s="273">
        <f>O240*H240</f>
        <v>0</v>
      </c>
      <c r="Q240" s="273">
        <v>0.00013857999999999999</v>
      </c>
      <c r="R240" s="273">
        <f>Q240*H240</f>
        <v>0.00083147999999999989</v>
      </c>
      <c r="S240" s="273">
        <v>0</v>
      </c>
      <c r="T240" s="274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75" t="s">
        <v>211</v>
      </c>
      <c r="AT240" s="275" t="s">
        <v>207</v>
      </c>
      <c r="AU240" s="275" t="s">
        <v>90</v>
      </c>
      <c r="AY240" s="17" t="s">
        <v>204</v>
      </c>
      <c r="BE240" s="160">
        <f>IF(N240="základná",J240,0)</f>
        <v>0</v>
      </c>
      <c r="BF240" s="160">
        <f>IF(N240="znížená",J240,0)</f>
        <v>0</v>
      </c>
      <c r="BG240" s="160">
        <f>IF(N240="zákl. prenesená",J240,0)</f>
        <v>0</v>
      </c>
      <c r="BH240" s="160">
        <f>IF(N240="zníž. prenesená",J240,0)</f>
        <v>0</v>
      </c>
      <c r="BI240" s="160">
        <f>IF(N240="nulová",J240,0)</f>
        <v>0</v>
      </c>
      <c r="BJ240" s="17" t="s">
        <v>90</v>
      </c>
      <c r="BK240" s="160">
        <f>ROUND(I240*H240,2)</f>
        <v>0</v>
      </c>
      <c r="BL240" s="17" t="s">
        <v>211</v>
      </c>
      <c r="BM240" s="275" t="s">
        <v>342</v>
      </c>
    </row>
    <row r="241" s="2" customFormat="1" ht="21.75" customHeight="1">
      <c r="A241" s="40"/>
      <c r="B241" s="41"/>
      <c r="C241" s="263" t="s">
        <v>343</v>
      </c>
      <c r="D241" s="263" t="s">
        <v>207</v>
      </c>
      <c r="E241" s="264" t="s">
        <v>344</v>
      </c>
      <c r="F241" s="265" t="s">
        <v>345</v>
      </c>
      <c r="G241" s="266" t="s">
        <v>341</v>
      </c>
      <c r="H241" s="267">
        <v>6</v>
      </c>
      <c r="I241" s="268"/>
      <c r="J241" s="269">
        <f>ROUND(I241*H241,2)</f>
        <v>0</v>
      </c>
      <c r="K241" s="270"/>
      <c r="L241" s="43"/>
      <c r="M241" s="271" t="s">
        <v>1</v>
      </c>
      <c r="N241" s="272" t="s">
        <v>44</v>
      </c>
      <c r="O241" s="99"/>
      <c r="P241" s="273">
        <f>O241*H241</f>
        <v>0</v>
      </c>
      <c r="Q241" s="273">
        <v>0</v>
      </c>
      <c r="R241" s="273">
        <f>Q241*H241</f>
        <v>0</v>
      </c>
      <c r="S241" s="273">
        <v>0</v>
      </c>
      <c r="T241" s="274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75" t="s">
        <v>211</v>
      </c>
      <c r="AT241" s="275" t="s">
        <v>207</v>
      </c>
      <c r="AU241" s="275" t="s">
        <v>90</v>
      </c>
      <c r="AY241" s="17" t="s">
        <v>204</v>
      </c>
      <c r="BE241" s="160">
        <f>IF(N241="základná",J241,0)</f>
        <v>0</v>
      </c>
      <c r="BF241" s="160">
        <f>IF(N241="znížená",J241,0)</f>
        <v>0</v>
      </c>
      <c r="BG241" s="160">
        <f>IF(N241="zákl. prenesená",J241,0)</f>
        <v>0</v>
      </c>
      <c r="BH241" s="160">
        <f>IF(N241="zníž. prenesená",J241,0)</f>
        <v>0</v>
      </c>
      <c r="BI241" s="160">
        <f>IF(N241="nulová",J241,0)</f>
        <v>0</v>
      </c>
      <c r="BJ241" s="17" t="s">
        <v>90</v>
      </c>
      <c r="BK241" s="160">
        <f>ROUND(I241*H241,2)</f>
        <v>0</v>
      </c>
      <c r="BL241" s="17" t="s">
        <v>211</v>
      </c>
      <c r="BM241" s="275" t="s">
        <v>346</v>
      </c>
    </row>
    <row r="242" s="2" customFormat="1" ht="21.75" customHeight="1">
      <c r="A242" s="40"/>
      <c r="B242" s="41"/>
      <c r="C242" s="263" t="s">
        <v>347</v>
      </c>
      <c r="D242" s="263" t="s">
        <v>207</v>
      </c>
      <c r="E242" s="264" t="s">
        <v>348</v>
      </c>
      <c r="F242" s="265" t="s">
        <v>349</v>
      </c>
      <c r="G242" s="266" t="s">
        <v>329</v>
      </c>
      <c r="H242" s="267">
        <v>21.696999999999999</v>
      </c>
      <c r="I242" s="268"/>
      <c r="J242" s="269">
        <f>ROUND(I242*H242,2)</f>
        <v>0</v>
      </c>
      <c r="K242" s="270"/>
      <c r="L242" s="43"/>
      <c r="M242" s="271" t="s">
        <v>1</v>
      </c>
      <c r="N242" s="272" t="s">
        <v>44</v>
      </c>
      <c r="O242" s="99"/>
      <c r="P242" s="273">
        <f>O242*H242</f>
        <v>0</v>
      </c>
      <c r="Q242" s="273">
        <v>0</v>
      </c>
      <c r="R242" s="273">
        <f>Q242*H242</f>
        <v>0</v>
      </c>
      <c r="S242" s="273">
        <v>0</v>
      </c>
      <c r="T242" s="274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75" t="s">
        <v>211</v>
      </c>
      <c r="AT242" s="275" t="s">
        <v>207</v>
      </c>
      <c r="AU242" s="275" t="s">
        <v>90</v>
      </c>
      <c r="AY242" s="17" t="s">
        <v>204</v>
      </c>
      <c r="BE242" s="160">
        <f>IF(N242="základná",J242,0)</f>
        <v>0</v>
      </c>
      <c r="BF242" s="160">
        <f>IF(N242="znížená",J242,0)</f>
        <v>0</v>
      </c>
      <c r="BG242" s="160">
        <f>IF(N242="zákl. prenesená",J242,0)</f>
        <v>0</v>
      </c>
      <c r="BH242" s="160">
        <f>IF(N242="zníž. prenesená",J242,0)</f>
        <v>0</v>
      </c>
      <c r="BI242" s="160">
        <f>IF(N242="nulová",J242,0)</f>
        <v>0</v>
      </c>
      <c r="BJ242" s="17" t="s">
        <v>90</v>
      </c>
      <c r="BK242" s="160">
        <f>ROUND(I242*H242,2)</f>
        <v>0</v>
      </c>
      <c r="BL242" s="17" t="s">
        <v>211</v>
      </c>
      <c r="BM242" s="275" t="s">
        <v>350</v>
      </c>
    </row>
    <row r="243" s="2" customFormat="1" ht="24.15" customHeight="1">
      <c r="A243" s="40"/>
      <c r="B243" s="41"/>
      <c r="C243" s="263" t="s">
        <v>351</v>
      </c>
      <c r="D243" s="263" t="s">
        <v>207</v>
      </c>
      <c r="E243" s="264" t="s">
        <v>352</v>
      </c>
      <c r="F243" s="265" t="s">
        <v>353</v>
      </c>
      <c r="G243" s="266" t="s">
        <v>329</v>
      </c>
      <c r="H243" s="267">
        <v>412.243</v>
      </c>
      <c r="I243" s="268"/>
      <c r="J243" s="269">
        <f>ROUND(I243*H243,2)</f>
        <v>0</v>
      </c>
      <c r="K243" s="270"/>
      <c r="L243" s="43"/>
      <c r="M243" s="271" t="s">
        <v>1</v>
      </c>
      <c r="N243" s="272" t="s">
        <v>44</v>
      </c>
      <c r="O243" s="99"/>
      <c r="P243" s="273">
        <f>O243*H243</f>
        <v>0</v>
      </c>
      <c r="Q243" s="273">
        <v>0</v>
      </c>
      <c r="R243" s="273">
        <f>Q243*H243</f>
        <v>0</v>
      </c>
      <c r="S243" s="273">
        <v>0</v>
      </c>
      <c r="T243" s="274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75" t="s">
        <v>211</v>
      </c>
      <c r="AT243" s="275" t="s">
        <v>207</v>
      </c>
      <c r="AU243" s="275" t="s">
        <v>90</v>
      </c>
      <c r="AY243" s="17" t="s">
        <v>204</v>
      </c>
      <c r="BE243" s="160">
        <f>IF(N243="základná",J243,0)</f>
        <v>0</v>
      </c>
      <c r="BF243" s="160">
        <f>IF(N243="znížená",J243,0)</f>
        <v>0</v>
      </c>
      <c r="BG243" s="160">
        <f>IF(N243="zákl. prenesená",J243,0)</f>
        <v>0</v>
      </c>
      <c r="BH243" s="160">
        <f>IF(N243="zníž. prenesená",J243,0)</f>
        <v>0</v>
      </c>
      <c r="BI243" s="160">
        <f>IF(N243="nulová",J243,0)</f>
        <v>0</v>
      </c>
      <c r="BJ243" s="17" t="s">
        <v>90</v>
      </c>
      <c r="BK243" s="160">
        <f>ROUND(I243*H243,2)</f>
        <v>0</v>
      </c>
      <c r="BL243" s="17" t="s">
        <v>211</v>
      </c>
      <c r="BM243" s="275" t="s">
        <v>354</v>
      </c>
    </row>
    <row r="244" s="13" customFormat="1">
      <c r="A244" s="13"/>
      <c r="B244" s="276"/>
      <c r="C244" s="277"/>
      <c r="D244" s="278" t="s">
        <v>213</v>
      </c>
      <c r="E244" s="277"/>
      <c r="F244" s="280" t="s">
        <v>355</v>
      </c>
      <c r="G244" s="277"/>
      <c r="H244" s="281">
        <v>412.243</v>
      </c>
      <c r="I244" s="282"/>
      <c r="J244" s="277"/>
      <c r="K244" s="277"/>
      <c r="L244" s="283"/>
      <c r="M244" s="284"/>
      <c r="N244" s="285"/>
      <c r="O244" s="285"/>
      <c r="P244" s="285"/>
      <c r="Q244" s="285"/>
      <c r="R244" s="285"/>
      <c r="S244" s="285"/>
      <c r="T244" s="28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87" t="s">
        <v>213</v>
      </c>
      <c r="AU244" s="287" t="s">
        <v>90</v>
      </c>
      <c r="AV244" s="13" t="s">
        <v>90</v>
      </c>
      <c r="AW244" s="13" t="s">
        <v>4</v>
      </c>
      <c r="AX244" s="13" t="s">
        <v>85</v>
      </c>
      <c r="AY244" s="287" t="s">
        <v>204</v>
      </c>
    </row>
    <row r="245" s="2" customFormat="1" ht="24.15" customHeight="1">
      <c r="A245" s="40"/>
      <c r="B245" s="41"/>
      <c r="C245" s="263" t="s">
        <v>356</v>
      </c>
      <c r="D245" s="263" t="s">
        <v>207</v>
      </c>
      <c r="E245" s="264" t="s">
        <v>357</v>
      </c>
      <c r="F245" s="265" t="s">
        <v>358</v>
      </c>
      <c r="G245" s="266" t="s">
        <v>329</v>
      </c>
      <c r="H245" s="267">
        <v>21.696999999999999</v>
      </c>
      <c r="I245" s="268"/>
      <c r="J245" s="269">
        <f>ROUND(I245*H245,2)</f>
        <v>0</v>
      </c>
      <c r="K245" s="270"/>
      <c r="L245" s="43"/>
      <c r="M245" s="271" t="s">
        <v>1</v>
      </c>
      <c r="N245" s="272" t="s">
        <v>44</v>
      </c>
      <c r="O245" s="99"/>
      <c r="P245" s="273">
        <f>O245*H245</f>
        <v>0</v>
      </c>
      <c r="Q245" s="273">
        <v>0</v>
      </c>
      <c r="R245" s="273">
        <f>Q245*H245</f>
        <v>0</v>
      </c>
      <c r="S245" s="273">
        <v>0</v>
      </c>
      <c r="T245" s="274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75" t="s">
        <v>211</v>
      </c>
      <c r="AT245" s="275" t="s">
        <v>207</v>
      </c>
      <c r="AU245" s="275" t="s">
        <v>90</v>
      </c>
      <c r="AY245" s="17" t="s">
        <v>204</v>
      </c>
      <c r="BE245" s="160">
        <f>IF(N245="základná",J245,0)</f>
        <v>0</v>
      </c>
      <c r="BF245" s="160">
        <f>IF(N245="znížená",J245,0)</f>
        <v>0</v>
      </c>
      <c r="BG245" s="160">
        <f>IF(N245="zákl. prenesená",J245,0)</f>
        <v>0</v>
      </c>
      <c r="BH245" s="160">
        <f>IF(N245="zníž. prenesená",J245,0)</f>
        <v>0</v>
      </c>
      <c r="BI245" s="160">
        <f>IF(N245="nulová",J245,0)</f>
        <v>0</v>
      </c>
      <c r="BJ245" s="17" t="s">
        <v>90</v>
      </c>
      <c r="BK245" s="160">
        <f>ROUND(I245*H245,2)</f>
        <v>0</v>
      </c>
      <c r="BL245" s="17" t="s">
        <v>211</v>
      </c>
      <c r="BM245" s="275" t="s">
        <v>359</v>
      </c>
    </row>
    <row r="246" s="2" customFormat="1" ht="24.15" customHeight="1">
      <c r="A246" s="40"/>
      <c r="B246" s="41"/>
      <c r="C246" s="263" t="s">
        <v>360</v>
      </c>
      <c r="D246" s="263" t="s">
        <v>207</v>
      </c>
      <c r="E246" s="264" t="s">
        <v>361</v>
      </c>
      <c r="F246" s="265" t="s">
        <v>362</v>
      </c>
      <c r="G246" s="266" t="s">
        <v>329</v>
      </c>
      <c r="H246" s="267">
        <v>86.787999999999997</v>
      </c>
      <c r="I246" s="268"/>
      <c r="J246" s="269">
        <f>ROUND(I246*H246,2)</f>
        <v>0</v>
      </c>
      <c r="K246" s="270"/>
      <c r="L246" s="43"/>
      <c r="M246" s="271" t="s">
        <v>1</v>
      </c>
      <c r="N246" s="272" t="s">
        <v>44</v>
      </c>
      <c r="O246" s="99"/>
      <c r="P246" s="273">
        <f>O246*H246</f>
        <v>0</v>
      </c>
      <c r="Q246" s="273">
        <v>0</v>
      </c>
      <c r="R246" s="273">
        <f>Q246*H246</f>
        <v>0</v>
      </c>
      <c r="S246" s="273">
        <v>0</v>
      </c>
      <c r="T246" s="274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75" t="s">
        <v>211</v>
      </c>
      <c r="AT246" s="275" t="s">
        <v>207</v>
      </c>
      <c r="AU246" s="275" t="s">
        <v>90</v>
      </c>
      <c r="AY246" s="17" t="s">
        <v>204</v>
      </c>
      <c r="BE246" s="160">
        <f>IF(N246="základná",J246,0)</f>
        <v>0</v>
      </c>
      <c r="BF246" s="160">
        <f>IF(N246="znížená",J246,0)</f>
        <v>0</v>
      </c>
      <c r="BG246" s="160">
        <f>IF(N246="zákl. prenesená",J246,0)</f>
        <v>0</v>
      </c>
      <c r="BH246" s="160">
        <f>IF(N246="zníž. prenesená",J246,0)</f>
        <v>0</v>
      </c>
      <c r="BI246" s="160">
        <f>IF(N246="nulová",J246,0)</f>
        <v>0</v>
      </c>
      <c r="BJ246" s="17" t="s">
        <v>90</v>
      </c>
      <c r="BK246" s="160">
        <f>ROUND(I246*H246,2)</f>
        <v>0</v>
      </c>
      <c r="BL246" s="17" t="s">
        <v>211</v>
      </c>
      <c r="BM246" s="275" t="s">
        <v>363</v>
      </c>
    </row>
    <row r="247" s="13" customFormat="1">
      <c r="A247" s="13"/>
      <c r="B247" s="276"/>
      <c r="C247" s="277"/>
      <c r="D247" s="278" t="s">
        <v>213</v>
      </c>
      <c r="E247" s="277"/>
      <c r="F247" s="280" t="s">
        <v>364</v>
      </c>
      <c r="G247" s="277"/>
      <c r="H247" s="281">
        <v>86.787999999999997</v>
      </c>
      <c r="I247" s="282"/>
      <c r="J247" s="277"/>
      <c r="K247" s="277"/>
      <c r="L247" s="283"/>
      <c r="M247" s="284"/>
      <c r="N247" s="285"/>
      <c r="O247" s="285"/>
      <c r="P247" s="285"/>
      <c r="Q247" s="285"/>
      <c r="R247" s="285"/>
      <c r="S247" s="285"/>
      <c r="T247" s="28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87" t="s">
        <v>213</v>
      </c>
      <c r="AU247" s="287" t="s">
        <v>90</v>
      </c>
      <c r="AV247" s="13" t="s">
        <v>90</v>
      </c>
      <c r="AW247" s="13" t="s">
        <v>4</v>
      </c>
      <c r="AX247" s="13" t="s">
        <v>85</v>
      </c>
      <c r="AY247" s="287" t="s">
        <v>204</v>
      </c>
    </row>
    <row r="248" s="2" customFormat="1" ht="24.15" customHeight="1">
      <c r="A248" s="40"/>
      <c r="B248" s="41"/>
      <c r="C248" s="263" t="s">
        <v>365</v>
      </c>
      <c r="D248" s="263" t="s">
        <v>207</v>
      </c>
      <c r="E248" s="264" t="s">
        <v>366</v>
      </c>
      <c r="F248" s="265" t="s">
        <v>367</v>
      </c>
      <c r="G248" s="266" t="s">
        <v>329</v>
      </c>
      <c r="H248" s="267">
        <v>21.696999999999999</v>
      </c>
      <c r="I248" s="268"/>
      <c r="J248" s="269">
        <f>ROUND(I248*H248,2)</f>
        <v>0</v>
      </c>
      <c r="K248" s="270"/>
      <c r="L248" s="43"/>
      <c r="M248" s="271" t="s">
        <v>1</v>
      </c>
      <c r="N248" s="272" t="s">
        <v>44</v>
      </c>
      <c r="O248" s="99"/>
      <c r="P248" s="273">
        <f>O248*H248</f>
        <v>0</v>
      </c>
      <c r="Q248" s="273">
        <v>0</v>
      </c>
      <c r="R248" s="273">
        <f>Q248*H248</f>
        <v>0</v>
      </c>
      <c r="S248" s="273">
        <v>0</v>
      </c>
      <c r="T248" s="274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75" t="s">
        <v>211</v>
      </c>
      <c r="AT248" s="275" t="s">
        <v>207</v>
      </c>
      <c r="AU248" s="275" t="s">
        <v>90</v>
      </c>
      <c r="AY248" s="17" t="s">
        <v>204</v>
      </c>
      <c r="BE248" s="160">
        <f>IF(N248="základná",J248,0)</f>
        <v>0</v>
      </c>
      <c r="BF248" s="160">
        <f>IF(N248="znížená",J248,0)</f>
        <v>0</v>
      </c>
      <c r="BG248" s="160">
        <f>IF(N248="zákl. prenesená",J248,0)</f>
        <v>0</v>
      </c>
      <c r="BH248" s="160">
        <f>IF(N248="zníž. prenesená",J248,0)</f>
        <v>0</v>
      </c>
      <c r="BI248" s="160">
        <f>IF(N248="nulová",J248,0)</f>
        <v>0</v>
      </c>
      <c r="BJ248" s="17" t="s">
        <v>90</v>
      </c>
      <c r="BK248" s="160">
        <f>ROUND(I248*H248,2)</f>
        <v>0</v>
      </c>
      <c r="BL248" s="17" t="s">
        <v>211</v>
      </c>
      <c r="BM248" s="275" t="s">
        <v>368</v>
      </c>
    </row>
    <row r="249" s="2" customFormat="1" ht="24.15" customHeight="1">
      <c r="A249" s="40"/>
      <c r="B249" s="41"/>
      <c r="C249" s="263" t="s">
        <v>369</v>
      </c>
      <c r="D249" s="263" t="s">
        <v>207</v>
      </c>
      <c r="E249" s="264" t="s">
        <v>370</v>
      </c>
      <c r="F249" s="265" t="s">
        <v>371</v>
      </c>
      <c r="G249" s="266" t="s">
        <v>329</v>
      </c>
      <c r="H249" s="267">
        <v>21.696999999999999</v>
      </c>
      <c r="I249" s="268"/>
      <c r="J249" s="269">
        <f>ROUND(I249*H249,2)</f>
        <v>0</v>
      </c>
      <c r="K249" s="270"/>
      <c r="L249" s="43"/>
      <c r="M249" s="271" t="s">
        <v>1</v>
      </c>
      <c r="N249" s="272" t="s">
        <v>44</v>
      </c>
      <c r="O249" s="99"/>
      <c r="P249" s="273">
        <f>O249*H249</f>
        <v>0</v>
      </c>
      <c r="Q249" s="273">
        <v>0</v>
      </c>
      <c r="R249" s="273">
        <f>Q249*H249</f>
        <v>0</v>
      </c>
      <c r="S249" s="273">
        <v>0</v>
      </c>
      <c r="T249" s="274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75" t="s">
        <v>211</v>
      </c>
      <c r="AT249" s="275" t="s">
        <v>207</v>
      </c>
      <c r="AU249" s="275" t="s">
        <v>90</v>
      </c>
      <c r="AY249" s="17" t="s">
        <v>204</v>
      </c>
      <c r="BE249" s="160">
        <f>IF(N249="základná",J249,0)</f>
        <v>0</v>
      </c>
      <c r="BF249" s="160">
        <f>IF(N249="znížená",J249,0)</f>
        <v>0</v>
      </c>
      <c r="BG249" s="160">
        <f>IF(N249="zákl. prenesená",J249,0)</f>
        <v>0</v>
      </c>
      <c r="BH249" s="160">
        <f>IF(N249="zníž. prenesená",J249,0)</f>
        <v>0</v>
      </c>
      <c r="BI249" s="160">
        <f>IF(N249="nulová",J249,0)</f>
        <v>0</v>
      </c>
      <c r="BJ249" s="17" t="s">
        <v>90</v>
      </c>
      <c r="BK249" s="160">
        <f>ROUND(I249*H249,2)</f>
        <v>0</v>
      </c>
      <c r="BL249" s="17" t="s">
        <v>211</v>
      </c>
      <c r="BM249" s="275" t="s">
        <v>372</v>
      </c>
    </row>
    <row r="250" s="2" customFormat="1" ht="24.15" customHeight="1">
      <c r="A250" s="40"/>
      <c r="B250" s="41"/>
      <c r="C250" s="263" t="s">
        <v>373</v>
      </c>
      <c r="D250" s="263" t="s">
        <v>207</v>
      </c>
      <c r="E250" s="264" t="s">
        <v>374</v>
      </c>
      <c r="F250" s="265" t="s">
        <v>375</v>
      </c>
      <c r="G250" s="266" t="s">
        <v>329</v>
      </c>
      <c r="H250" s="267">
        <v>21.696999999999999</v>
      </c>
      <c r="I250" s="268"/>
      <c r="J250" s="269">
        <f>ROUND(I250*H250,2)</f>
        <v>0</v>
      </c>
      <c r="K250" s="270"/>
      <c r="L250" s="43"/>
      <c r="M250" s="271" t="s">
        <v>1</v>
      </c>
      <c r="N250" s="272" t="s">
        <v>44</v>
      </c>
      <c r="O250" s="99"/>
      <c r="P250" s="273">
        <f>O250*H250</f>
        <v>0</v>
      </c>
      <c r="Q250" s="273">
        <v>0</v>
      </c>
      <c r="R250" s="273">
        <f>Q250*H250</f>
        <v>0</v>
      </c>
      <c r="S250" s="273">
        <v>0</v>
      </c>
      <c r="T250" s="274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75" t="s">
        <v>211</v>
      </c>
      <c r="AT250" s="275" t="s">
        <v>207</v>
      </c>
      <c r="AU250" s="275" t="s">
        <v>90</v>
      </c>
      <c r="AY250" s="17" t="s">
        <v>204</v>
      </c>
      <c r="BE250" s="160">
        <f>IF(N250="základná",J250,0)</f>
        <v>0</v>
      </c>
      <c r="BF250" s="160">
        <f>IF(N250="znížená",J250,0)</f>
        <v>0</v>
      </c>
      <c r="BG250" s="160">
        <f>IF(N250="zákl. prenesená",J250,0)</f>
        <v>0</v>
      </c>
      <c r="BH250" s="160">
        <f>IF(N250="zníž. prenesená",J250,0)</f>
        <v>0</v>
      </c>
      <c r="BI250" s="160">
        <f>IF(N250="nulová",J250,0)</f>
        <v>0</v>
      </c>
      <c r="BJ250" s="17" t="s">
        <v>90</v>
      </c>
      <c r="BK250" s="160">
        <f>ROUND(I250*H250,2)</f>
        <v>0</v>
      </c>
      <c r="BL250" s="17" t="s">
        <v>211</v>
      </c>
      <c r="BM250" s="275" t="s">
        <v>376</v>
      </c>
    </row>
    <row r="251" s="12" customFormat="1" ht="22.8" customHeight="1">
      <c r="A251" s="12"/>
      <c r="B251" s="248"/>
      <c r="C251" s="249"/>
      <c r="D251" s="250" t="s">
        <v>77</v>
      </c>
      <c r="E251" s="261" t="s">
        <v>377</v>
      </c>
      <c r="F251" s="261" t="s">
        <v>378</v>
      </c>
      <c r="G251" s="249"/>
      <c r="H251" s="249"/>
      <c r="I251" s="252"/>
      <c r="J251" s="262">
        <f>BK251</f>
        <v>0</v>
      </c>
      <c r="K251" s="249"/>
      <c r="L251" s="253"/>
      <c r="M251" s="254"/>
      <c r="N251" s="255"/>
      <c r="O251" s="255"/>
      <c r="P251" s="256">
        <f>P252</f>
        <v>0</v>
      </c>
      <c r="Q251" s="255"/>
      <c r="R251" s="256">
        <f>R252</f>
        <v>0</v>
      </c>
      <c r="S251" s="255"/>
      <c r="T251" s="257">
        <f>T252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58" t="s">
        <v>85</v>
      </c>
      <c r="AT251" s="259" t="s">
        <v>77</v>
      </c>
      <c r="AU251" s="259" t="s">
        <v>85</v>
      </c>
      <c r="AY251" s="258" t="s">
        <v>204</v>
      </c>
      <c r="BK251" s="260">
        <f>BK252</f>
        <v>0</v>
      </c>
    </row>
    <row r="252" s="2" customFormat="1" ht="24.15" customHeight="1">
      <c r="A252" s="40"/>
      <c r="B252" s="41"/>
      <c r="C252" s="263" t="s">
        <v>379</v>
      </c>
      <c r="D252" s="263" t="s">
        <v>207</v>
      </c>
      <c r="E252" s="264" t="s">
        <v>380</v>
      </c>
      <c r="F252" s="265" t="s">
        <v>381</v>
      </c>
      <c r="G252" s="266" t="s">
        <v>329</v>
      </c>
      <c r="H252" s="267">
        <v>9.5890000000000004</v>
      </c>
      <c r="I252" s="268"/>
      <c r="J252" s="269">
        <f>ROUND(I252*H252,2)</f>
        <v>0</v>
      </c>
      <c r="K252" s="270"/>
      <c r="L252" s="43"/>
      <c r="M252" s="271" t="s">
        <v>1</v>
      </c>
      <c r="N252" s="272" t="s">
        <v>44</v>
      </c>
      <c r="O252" s="99"/>
      <c r="P252" s="273">
        <f>O252*H252</f>
        <v>0</v>
      </c>
      <c r="Q252" s="273">
        <v>0</v>
      </c>
      <c r="R252" s="273">
        <f>Q252*H252</f>
        <v>0</v>
      </c>
      <c r="S252" s="273">
        <v>0</v>
      </c>
      <c r="T252" s="274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75" t="s">
        <v>211</v>
      </c>
      <c r="AT252" s="275" t="s">
        <v>207</v>
      </c>
      <c r="AU252" s="275" t="s">
        <v>90</v>
      </c>
      <c r="AY252" s="17" t="s">
        <v>204</v>
      </c>
      <c r="BE252" s="160">
        <f>IF(N252="základná",J252,0)</f>
        <v>0</v>
      </c>
      <c r="BF252" s="160">
        <f>IF(N252="znížená",J252,0)</f>
        <v>0</v>
      </c>
      <c r="BG252" s="160">
        <f>IF(N252="zákl. prenesená",J252,0)</f>
        <v>0</v>
      </c>
      <c r="BH252" s="160">
        <f>IF(N252="zníž. prenesená",J252,0)</f>
        <v>0</v>
      </c>
      <c r="BI252" s="160">
        <f>IF(N252="nulová",J252,0)</f>
        <v>0</v>
      </c>
      <c r="BJ252" s="17" t="s">
        <v>90</v>
      </c>
      <c r="BK252" s="160">
        <f>ROUND(I252*H252,2)</f>
        <v>0</v>
      </c>
      <c r="BL252" s="17" t="s">
        <v>211</v>
      </c>
      <c r="BM252" s="275" t="s">
        <v>382</v>
      </c>
    </row>
    <row r="253" s="12" customFormat="1" ht="25.92" customHeight="1">
      <c r="A253" s="12"/>
      <c r="B253" s="248"/>
      <c r="C253" s="249"/>
      <c r="D253" s="250" t="s">
        <v>77</v>
      </c>
      <c r="E253" s="251" t="s">
        <v>383</v>
      </c>
      <c r="F253" s="251" t="s">
        <v>384</v>
      </c>
      <c r="G253" s="249"/>
      <c r="H253" s="249"/>
      <c r="I253" s="252"/>
      <c r="J253" s="227">
        <f>BK253</f>
        <v>0</v>
      </c>
      <c r="K253" s="249"/>
      <c r="L253" s="253"/>
      <c r="M253" s="254"/>
      <c r="N253" s="255"/>
      <c r="O253" s="255"/>
      <c r="P253" s="256">
        <f>P254+P270+P275+P311+P323+P328+P335+P364+P371+P381</f>
        <v>0</v>
      </c>
      <c r="Q253" s="255"/>
      <c r="R253" s="256">
        <f>R254+R270+R275+R311+R323+R328+R335+R364+R371+R381</f>
        <v>4.4977280285600001</v>
      </c>
      <c r="S253" s="255"/>
      <c r="T253" s="257">
        <f>T254+T270+T275+T311+T323+T328+T335+T364+T371+T381</f>
        <v>0.75678480000000004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58" t="s">
        <v>90</v>
      </c>
      <c r="AT253" s="259" t="s">
        <v>77</v>
      </c>
      <c r="AU253" s="259" t="s">
        <v>78</v>
      </c>
      <c r="AY253" s="258" t="s">
        <v>204</v>
      </c>
      <c r="BK253" s="260">
        <f>BK254+BK270+BK275+BK311+BK323+BK328+BK335+BK364+BK371+BK381</f>
        <v>0</v>
      </c>
    </row>
    <row r="254" s="12" customFormat="1" ht="22.8" customHeight="1">
      <c r="A254" s="12"/>
      <c r="B254" s="248"/>
      <c r="C254" s="249"/>
      <c r="D254" s="250" t="s">
        <v>77</v>
      </c>
      <c r="E254" s="261" t="s">
        <v>385</v>
      </c>
      <c r="F254" s="261" t="s">
        <v>386</v>
      </c>
      <c r="G254" s="249"/>
      <c r="H254" s="249"/>
      <c r="I254" s="252"/>
      <c r="J254" s="262">
        <f>BK254</f>
        <v>0</v>
      </c>
      <c r="K254" s="249"/>
      <c r="L254" s="253"/>
      <c r="M254" s="254"/>
      <c r="N254" s="255"/>
      <c r="O254" s="255"/>
      <c r="P254" s="256">
        <f>SUM(P255:P269)</f>
        <v>0</v>
      </c>
      <c r="Q254" s="255"/>
      <c r="R254" s="256">
        <f>SUM(R255:R269)</f>
        <v>0.14494705000000002</v>
      </c>
      <c r="S254" s="255"/>
      <c r="T254" s="257">
        <f>SUM(T255:T269)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58" t="s">
        <v>90</v>
      </c>
      <c r="AT254" s="259" t="s">
        <v>77</v>
      </c>
      <c r="AU254" s="259" t="s">
        <v>85</v>
      </c>
      <c r="AY254" s="258" t="s">
        <v>204</v>
      </c>
      <c r="BK254" s="260">
        <f>SUM(BK255:BK269)</f>
        <v>0</v>
      </c>
    </row>
    <row r="255" s="2" customFormat="1" ht="33" customHeight="1">
      <c r="A255" s="40"/>
      <c r="B255" s="41"/>
      <c r="C255" s="263" t="s">
        <v>387</v>
      </c>
      <c r="D255" s="263" t="s">
        <v>207</v>
      </c>
      <c r="E255" s="264" t="s">
        <v>388</v>
      </c>
      <c r="F255" s="265" t="s">
        <v>389</v>
      </c>
      <c r="G255" s="266" t="s">
        <v>210</v>
      </c>
      <c r="H255" s="267">
        <v>39.895000000000003</v>
      </c>
      <c r="I255" s="268"/>
      <c r="J255" s="269">
        <f>ROUND(I255*H255,2)</f>
        <v>0</v>
      </c>
      <c r="K255" s="270"/>
      <c r="L255" s="43"/>
      <c r="M255" s="271" t="s">
        <v>1</v>
      </c>
      <c r="N255" s="272" t="s">
        <v>44</v>
      </c>
      <c r="O255" s="99"/>
      <c r="P255" s="273">
        <f>O255*H255</f>
        <v>0</v>
      </c>
      <c r="Q255" s="273">
        <v>0</v>
      </c>
      <c r="R255" s="273">
        <f>Q255*H255</f>
        <v>0</v>
      </c>
      <c r="S255" s="273">
        <v>0</v>
      </c>
      <c r="T255" s="274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75" t="s">
        <v>254</v>
      </c>
      <c r="AT255" s="275" t="s">
        <v>207</v>
      </c>
      <c r="AU255" s="275" t="s">
        <v>90</v>
      </c>
      <c r="AY255" s="17" t="s">
        <v>204</v>
      </c>
      <c r="BE255" s="160">
        <f>IF(N255="základná",J255,0)</f>
        <v>0</v>
      </c>
      <c r="BF255" s="160">
        <f>IF(N255="znížená",J255,0)</f>
        <v>0</v>
      </c>
      <c r="BG255" s="160">
        <f>IF(N255="zákl. prenesená",J255,0)</f>
        <v>0</v>
      </c>
      <c r="BH255" s="160">
        <f>IF(N255="zníž. prenesená",J255,0)</f>
        <v>0</v>
      </c>
      <c r="BI255" s="160">
        <f>IF(N255="nulová",J255,0)</f>
        <v>0</v>
      </c>
      <c r="BJ255" s="17" t="s">
        <v>90</v>
      </c>
      <c r="BK255" s="160">
        <f>ROUND(I255*H255,2)</f>
        <v>0</v>
      </c>
      <c r="BL255" s="17" t="s">
        <v>254</v>
      </c>
      <c r="BM255" s="275" t="s">
        <v>390</v>
      </c>
    </row>
    <row r="256" s="13" customFormat="1">
      <c r="A256" s="13"/>
      <c r="B256" s="276"/>
      <c r="C256" s="277"/>
      <c r="D256" s="278" t="s">
        <v>213</v>
      </c>
      <c r="E256" s="279" t="s">
        <v>1</v>
      </c>
      <c r="F256" s="280" t="s">
        <v>124</v>
      </c>
      <c r="G256" s="277"/>
      <c r="H256" s="281">
        <v>39.895000000000003</v>
      </c>
      <c r="I256" s="282"/>
      <c r="J256" s="277"/>
      <c r="K256" s="277"/>
      <c r="L256" s="283"/>
      <c r="M256" s="284"/>
      <c r="N256" s="285"/>
      <c r="O256" s="285"/>
      <c r="P256" s="285"/>
      <c r="Q256" s="285"/>
      <c r="R256" s="285"/>
      <c r="S256" s="285"/>
      <c r="T256" s="28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87" t="s">
        <v>213</v>
      </c>
      <c r="AU256" s="287" t="s">
        <v>90</v>
      </c>
      <c r="AV256" s="13" t="s">
        <v>90</v>
      </c>
      <c r="AW256" s="13" t="s">
        <v>33</v>
      </c>
      <c r="AX256" s="13" t="s">
        <v>78</v>
      </c>
      <c r="AY256" s="287" t="s">
        <v>204</v>
      </c>
    </row>
    <row r="257" s="14" customFormat="1">
      <c r="A257" s="14"/>
      <c r="B257" s="288"/>
      <c r="C257" s="289"/>
      <c r="D257" s="278" t="s">
        <v>213</v>
      </c>
      <c r="E257" s="290" t="s">
        <v>1</v>
      </c>
      <c r="F257" s="291" t="s">
        <v>218</v>
      </c>
      <c r="G257" s="289"/>
      <c r="H257" s="292">
        <v>39.895000000000003</v>
      </c>
      <c r="I257" s="293"/>
      <c r="J257" s="289"/>
      <c r="K257" s="289"/>
      <c r="L257" s="294"/>
      <c r="M257" s="295"/>
      <c r="N257" s="296"/>
      <c r="O257" s="296"/>
      <c r="P257" s="296"/>
      <c r="Q257" s="296"/>
      <c r="R257" s="296"/>
      <c r="S257" s="296"/>
      <c r="T257" s="29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98" t="s">
        <v>213</v>
      </c>
      <c r="AU257" s="298" t="s">
        <v>90</v>
      </c>
      <c r="AV257" s="14" t="s">
        <v>211</v>
      </c>
      <c r="AW257" s="14" t="s">
        <v>33</v>
      </c>
      <c r="AX257" s="14" t="s">
        <v>85</v>
      </c>
      <c r="AY257" s="298" t="s">
        <v>204</v>
      </c>
    </row>
    <row r="258" s="2" customFormat="1" ht="24.15" customHeight="1">
      <c r="A258" s="40"/>
      <c r="B258" s="41"/>
      <c r="C258" s="310" t="s">
        <v>391</v>
      </c>
      <c r="D258" s="310" t="s">
        <v>392</v>
      </c>
      <c r="E258" s="311" t="s">
        <v>393</v>
      </c>
      <c r="F258" s="312" t="s">
        <v>394</v>
      </c>
      <c r="G258" s="313" t="s">
        <v>395</v>
      </c>
      <c r="H258" s="314">
        <v>43.884999999999998</v>
      </c>
      <c r="I258" s="315"/>
      <c r="J258" s="316">
        <f>ROUND(I258*H258,2)</f>
        <v>0</v>
      </c>
      <c r="K258" s="317"/>
      <c r="L258" s="318"/>
      <c r="M258" s="319" t="s">
        <v>1</v>
      </c>
      <c r="N258" s="320" t="s">
        <v>44</v>
      </c>
      <c r="O258" s="99"/>
      <c r="P258" s="273">
        <f>O258*H258</f>
        <v>0</v>
      </c>
      <c r="Q258" s="273">
        <v>0.001</v>
      </c>
      <c r="R258" s="273">
        <f>Q258*H258</f>
        <v>0.043885</v>
      </c>
      <c r="S258" s="273">
        <v>0</v>
      </c>
      <c r="T258" s="274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75" t="s">
        <v>379</v>
      </c>
      <c r="AT258" s="275" t="s">
        <v>392</v>
      </c>
      <c r="AU258" s="275" t="s">
        <v>90</v>
      </c>
      <c r="AY258" s="17" t="s">
        <v>204</v>
      </c>
      <c r="BE258" s="160">
        <f>IF(N258="základná",J258,0)</f>
        <v>0</v>
      </c>
      <c r="BF258" s="160">
        <f>IF(N258="znížená",J258,0)</f>
        <v>0</v>
      </c>
      <c r="BG258" s="160">
        <f>IF(N258="zákl. prenesená",J258,0)</f>
        <v>0</v>
      </c>
      <c r="BH258" s="160">
        <f>IF(N258="zníž. prenesená",J258,0)</f>
        <v>0</v>
      </c>
      <c r="BI258" s="160">
        <f>IF(N258="nulová",J258,0)</f>
        <v>0</v>
      </c>
      <c r="BJ258" s="17" t="s">
        <v>90</v>
      </c>
      <c r="BK258" s="160">
        <f>ROUND(I258*H258,2)</f>
        <v>0</v>
      </c>
      <c r="BL258" s="17" t="s">
        <v>254</v>
      </c>
      <c r="BM258" s="275" t="s">
        <v>396</v>
      </c>
    </row>
    <row r="259" s="2" customFormat="1" ht="24.15" customHeight="1">
      <c r="A259" s="40"/>
      <c r="B259" s="41"/>
      <c r="C259" s="310" t="s">
        <v>397</v>
      </c>
      <c r="D259" s="310" t="s">
        <v>392</v>
      </c>
      <c r="E259" s="311" t="s">
        <v>398</v>
      </c>
      <c r="F259" s="312" t="s">
        <v>399</v>
      </c>
      <c r="G259" s="313" t="s">
        <v>341</v>
      </c>
      <c r="H259" s="314">
        <v>25.401</v>
      </c>
      <c r="I259" s="315"/>
      <c r="J259" s="316">
        <f>ROUND(I259*H259,2)</f>
        <v>0</v>
      </c>
      <c r="K259" s="317"/>
      <c r="L259" s="318"/>
      <c r="M259" s="319" t="s">
        <v>1</v>
      </c>
      <c r="N259" s="320" t="s">
        <v>44</v>
      </c>
      <c r="O259" s="99"/>
      <c r="P259" s="273">
        <f>O259*H259</f>
        <v>0</v>
      </c>
      <c r="Q259" s="273">
        <v>5.0000000000000002E-05</v>
      </c>
      <c r="R259" s="273">
        <f>Q259*H259</f>
        <v>0.00127005</v>
      </c>
      <c r="S259" s="273">
        <v>0</v>
      </c>
      <c r="T259" s="274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75" t="s">
        <v>379</v>
      </c>
      <c r="AT259" s="275" t="s">
        <v>392</v>
      </c>
      <c r="AU259" s="275" t="s">
        <v>90</v>
      </c>
      <c r="AY259" s="17" t="s">
        <v>204</v>
      </c>
      <c r="BE259" s="160">
        <f>IF(N259="základná",J259,0)</f>
        <v>0</v>
      </c>
      <c r="BF259" s="160">
        <f>IF(N259="znížená",J259,0)</f>
        <v>0</v>
      </c>
      <c r="BG259" s="160">
        <f>IF(N259="zákl. prenesená",J259,0)</f>
        <v>0</v>
      </c>
      <c r="BH259" s="160">
        <f>IF(N259="zníž. prenesená",J259,0)</f>
        <v>0</v>
      </c>
      <c r="BI259" s="160">
        <f>IF(N259="nulová",J259,0)</f>
        <v>0</v>
      </c>
      <c r="BJ259" s="17" t="s">
        <v>90</v>
      </c>
      <c r="BK259" s="160">
        <f>ROUND(I259*H259,2)</f>
        <v>0</v>
      </c>
      <c r="BL259" s="17" t="s">
        <v>254</v>
      </c>
      <c r="BM259" s="275" t="s">
        <v>400</v>
      </c>
    </row>
    <row r="260" s="2" customFormat="1" ht="24.15" customHeight="1">
      <c r="A260" s="40"/>
      <c r="B260" s="41"/>
      <c r="C260" s="263" t="s">
        <v>401</v>
      </c>
      <c r="D260" s="263" t="s">
        <v>207</v>
      </c>
      <c r="E260" s="264" t="s">
        <v>402</v>
      </c>
      <c r="F260" s="265" t="s">
        <v>403</v>
      </c>
      <c r="G260" s="266" t="s">
        <v>210</v>
      </c>
      <c r="H260" s="267">
        <v>90.719999999999999</v>
      </c>
      <c r="I260" s="268"/>
      <c r="J260" s="269">
        <f>ROUND(I260*H260,2)</f>
        <v>0</v>
      </c>
      <c r="K260" s="270"/>
      <c r="L260" s="43"/>
      <c r="M260" s="271" t="s">
        <v>1</v>
      </c>
      <c r="N260" s="272" t="s">
        <v>44</v>
      </c>
      <c r="O260" s="99"/>
      <c r="P260" s="273">
        <f>O260*H260</f>
        <v>0</v>
      </c>
      <c r="Q260" s="273">
        <v>0</v>
      </c>
      <c r="R260" s="273">
        <f>Q260*H260</f>
        <v>0</v>
      </c>
      <c r="S260" s="273">
        <v>0</v>
      </c>
      <c r="T260" s="274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75" t="s">
        <v>254</v>
      </c>
      <c r="AT260" s="275" t="s">
        <v>207</v>
      </c>
      <c r="AU260" s="275" t="s">
        <v>90</v>
      </c>
      <c r="AY260" s="17" t="s">
        <v>204</v>
      </c>
      <c r="BE260" s="160">
        <f>IF(N260="základná",J260,0)</f>
        <v>0</v>
      </c>
      <c r="BF260" s="160">
        <f>IF(N260="znížená",J260,0)</f>
        <v>0</v>
      </c>
      <c r="BG260" s="160">
        <f>IF(N260="zákl. prenesená",J260,0)</f>
        <v>0</v>
      </c>
      <c r="BH260" s="160">
        <f>IF(N260="zníž. prenesená",J260,0)</f>
        <v>0</v>
      </c>
      <c r="BI260" s="160">
        <f>IF(N260="nulová",J260,0)</f>
        <v>0</v>
      </c>
      <c r="BJ260" s="17" t="s">
        <v>90</v>
      </c>
      <c r="BK260" s="160">
        <f>ROUND(I260*H260,2)</f>
        <v>0</v>
      </c>
      <c r="BL260" s="17" t="s">
        <v>254</v>
      </c>
      <c r="BM260" s="275" t="s">
        <v>404</v>
      </c>
    </row>
    <row r="261" s="13" customFormat="1">
      <c r="A261" s="13"/>
      <c r="B261" s="276"/>
      <c r="C261" s="277"/>
      <c r="D261" s="278" t="s">
        <v>213</v>
      </c>
      <c r="E261" s="279" t="s">
        <v>1</v>
      </c>
      <c r="F261" s="280" t="s">
        <v>320</v>
      </c>
      <c r="G261" s="277"/>
      <c r="H261" s="281">
        <v>14</v>
      </c>
      <c r="I261" s="282"/>
      <c r="J261" s="277"/>
      <c r="K261" s="277"/>
      <c r="L261" s="283"/>
      <c r="M261" s="284"/>
      <c r="N261" s="285"/>
      <c r="O261" s="285"/>
      <c r="P261" s="285"/>
      <c r="Q261" s="285"/>
      <c r="R261" s="285"/>
      <c r="S261" s="285"/>
      <c r="T261" s="28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87" t="s">
        <v>213</v>
      </c>
      <c r="AU261" s="287" t="s">
        <v>90</v>
      </c>
      <c r="AV261" s="13" t="s">
        <v>90</v>
      </c>
      <c r="AW261" s="13" t="s">
        <v>33</v>
      </c>
      <c r="AX261" s="13" t="s">
        <v>78</v>
      </c>
      <c r="AY261" s="287" t="s">
        <v>204</v>
      </c>
    </row>
    <row r="262" s="13" customFormat="1">
      <c r="A262" s="13"/>
      <c r="B262" s="276"/>
      <c r="C262" s="277"/>
      <c r="D262" s="278" t="s">
        <v>213</v>
      </c>
      <c r="E262" s="279" t="s">
        <v>1</v>
      </c>
      <c r="F262" s="280" t="s">
        <v>405</v>
      </c>
      <c r="G262" s="277"/>
      <c r="H262" s="281">
        <v>34.399999999999999</v>
      </c>
      <c r="I262" s="282"/>
      <c r="J262" s="277"/>
      <c r="K262" s="277"/>
      <c r="L262" s="283"/>
      <c r="M262" s="284"/>
      <c r="N262" s="285"/>
      <c r="O262" s="285"/>
      <c r="P262" s="285"/>
      <c r="Q262" s="285"/>
      <c r="R262" s="285"/>
      <c r="S262" s="285"/>
      <c r="T262" s="28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87" t="s">
        <v>213</v>
      </c>
      <c r="AU262" s="287" t="s">
        <v>90</v>
      </c>
      <c r="AV262" s="13" t="s">
        <v>90</v>
      </c>
      <c r="AW262" s="13" t="s">
        <v>33</v>
      </c>
      <c r="AX262" s="13" t="s">
        <v>78</v>
      </c>
      <c r="AY262" s="287" t="s">
        <v>204</v>
      </c>
    </row>
    <row r="263" s="13" customFormat="1">
      <c r="A263" s="13"/>
      <c r="B263" s="276"/>
      <c r="C263" s="277"/>
      <c r="D263" s="278" t="s">
        <v>213</v>
      </c>
      <c r="E263" s="279" t="s">
        <v>1</v>
      </c>
      <c r="F263" s="280" t="s">
        <v>406</v>
      </c>
      <c r="G263" s="277"/>
      <c r="H263" s="281">
        <v>27.199999999999999</v>
      </c>
      <c r="I263" s="282"/>
      <c r="J263" s="277"/>
      <c r="K263" s="277"/>
      <c r="L263" s="283"/>
      <c r="M263" s="284"/>
      <c r="N263" s="285"/>
      <c r="O263" s="285"/>
      <c r="P263" s="285"/>
      <c r="Q263" s="285"/>
      <c r="R263" s="285"/>
      <c r="S263" s="285"/>
      <c r="T263" s="28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87" t="s">
        <v>213</v>
      </c>
      <c r="AU263" s="287" t="s">
        <v>90</v>
      </c>
      <c r="AV263" s="13" t="s">
        <v>90</v>
      </c>
      <c r="AW263" s="13" t="s">
        <v>33</v>
      </c>
      <c r="AX263" s="13" t="s">
        <v>78</v>
      </c>
      <c r="AY263" s="287" t="s">
        <v>204</v>
      </c>
    </row>
    <row r="264" s="13" customFormat="1">
      <c r="A264" s="13"/>
      <c r="B264" s="276"/>
      <c r="C264" s="277"/>
      <c r="D264" s="278" t="s">
        <v>213</v>
      </c>
      <c r="E264" s="279" t="s">
        <v>1</v>
      </c>
      <c r="F264" s="280" t="s">
        <v>323</v>
      </c>
      <c r="G264" s="277"/>
      <c r="H264" s="281">
        <v>10.800000000000001</v>
      </c>
      <c r="I264" s="282"/>
      <c r="J264" s="277"/>
      <c r="K264" s="277"/>
      <c r="L264" s="283"/>
      <c r="M264" s="284"/>
      <c r="N264" s="285"/>
      <c r="O264" s="285"/>
      <c r="P264" s="285"/>
      <c r="Q264" s="285"/>
      <c r="R264" s="285"/>
      <c r="S264" s="285"/>
      <c r="T264" s="28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87" t="s">
        <v>213</v>
      </c>
      <c r="AU264" s="287" t="s">
        <v>90</v>
      </c>
      <c r="AV264" s="13" t="s">
        <v>90</v>
      </c>
      <c r="AW264" s="13" t="s">
        <v>33</v>
      </c>
      <c r="AX264" s="13" t="s">
        <v>78</v>
      </c>
      <c r="AY264" s="287" t="s">
        <v>204</v>
      </c>
    </row>
    <row r="265" s="15" customFormat="1">
      <c r="A265" s="15"/>
      <c r="B265" s="299"/>
      <c r="C265" s="300"/>
      <c r="D265" s="278" t="s">
        <v>213</v>
      </c>
      <c r="E265" s="301" t="s">
        <v>142</v>
      </c>
      <c r="F265" s="302" t="s">
        <v>225</v>
      </c>
      <c r="G265" s="300"/>
      <c r="H265" s="303">
        <v>86.400000000000006</v>
      </c>
      <c r="I265" s="304"/>
      <c r="J265" s="300"/>
      <c r="K265" s="300"/>
      <c r="L265" s="305"/>
      <c r="M265" s="306"/>
      <c r="N265" s="307"/>
      <c r="O265" s="307"/>
      <c r="P265" s="307"/>
      <c r="Q265" s="307"/>
      <c r="R265" s="307"/>
      <c r="S265" s="307"/>
      <c r="T265" s="308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309" t="s">
        <v>213</v>
      </c>
      <c r="AU265" s="309" t="s">
        <v>90</v>
      </c>
      <c r="AV265" s="15" t="s">
        <v>93</v>
      </c>
      <c r="AW265" s="15" t="s">
        <v>33</v>
      </c>
      <c r="AX265" s="15" t="s">
        <v>78</v>
      </c>
      <c r="AY265" s="309" t="s">
        <v>204</v>
      </c>
    </row>
    <row r="266" s="13" customFormat="1">
      <c r="A266" s="13"/>
      <c r="B266" s="276"/>
      <c r="C266" s="277"/>
      <c r="D266" s="278" t="s">
        <v>213</v>
      </c>
      <c r="E266" s="279" t="s">
        <v>1</v>
      </c>
      <c r="F266" s="280" t="s">
        <v>407</v>
      </c>
      <c r="G266" s="277"/>
      <c r="H266" s="281">
        <v>4.3200000000000003</v>
      </c>
      <c r="I266" s="282"/>
      <c r="J266" s="277"/>
      <c r="K266" s="277"/>
      <c r="L266" s="283"/>
      <c r="M266" s="284"/>
      <c r="N266" s="285"/>
      <c r="O266" s="285"/>
      <c r="P266" s="285"/>
      <c r="Q266" s="285"/>
      <c r="R266" s="285"/>
      <c r="S266" s="285"/>
      <c r="T266" s="28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87" t="s">
        <v>213</v>
      </c>
      <c r="AU266" s="287" t="s">
        <v>90</v>
      </c>
      <c r="AV266" s="13" t="s">
        <v>90</v>
      </c>
      <c r="AW266" s="13" t="s">
        <v>33</v>
      </c>
      <c r="AX266" s="13" t="s">
        <v>78</v>
      </c>
      <c r="AY266" s="287" t="s">
        <v>204</v>
      </c>
    </row>
    <row r="267" s="14" customFormat="1">
      <c r="A267" s="14"/>
      <c r="B267" s="288"/>
      <c r="C267" s="289"/>
      <c r="D267" s="278" t="s">
        <v>213</v>
      </c>
      <c r="E267" s="290" t="s">
        <v>408</v>
      </c>
      <c r="F267" s="291" t="s">
        <v>218</v>
      </c>
      <c r="G267" s="289"/>
      <c r="H267" s="292">
        <v>90.719999999999999</v>
      </c>
      <c r="I267" s="293"/>
      <c r="J267" s="289"/>
      <c r="K267" s="289"/>
      <c r="L267" s="294"/>
      <c r="M267" s="295"/>
      <c r="N267" s="296"/>
      <c r="O267" s="296"/>
      <c r="P267" s="296"/>
      <c r="Q267" s="296"/>
      <c r="R267" s="296"/>
      <c r="S267" s="296"/>
      <c r="T267" s="29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98" t="s">
        <v>213</v>
      </c>
      <c r="AU267" s="298" t="s">
        <v>90</v>
      </c>
      <c r="AV267" s="14" t="s">
        <v>211</v>
      </c>
      <c r="AW267" s="14" t="s">
        <v>33</v>
      </c>
      <c r="AX267" s="14" t="s">
        <v>85</v>
      </c>
      <c r="AY267" s="298" t="s">
        <v>204</v>
      </c>
    </row>
    <row r="268" s="2" customFormat="1" ht="24.15" customHeight="1">
      <c r="A268" s="40"/>
      <c r="B268" s="41"/>
      <c r="C268" s="310" t="s">
        <v>409</v>
      </c>
      <c r="D268" s="310" t="s">
        <v>392</v>
      </c>
      <c r="E268" s="311" t="s">
        <v>393</v>
      </c>
      <c r="F268" s="312" t="s">
        <v>394</v>
      </c>
      <c r="G268" s="313" t="s">
        <v>395</v>
      </c>
      <c r="H268" s="314">
        <v>99.792000000000002</v>
      </c>
      <c r="I268" s="315"/>
      <c r="J268" s="316">
        <f>ROUND(I268*H268,2)</f>
        <v>0</v>
      </c>
      <c r="K268" s="317"/>
      <c r="L268" s="318"/>
      <c r="M268" s="319" t="s">
        <v>1</v>
      </c>
      <c r="N268" s="320" t="s">
        <v>44</v>
      </c>
      <c r="O268" s="99"/>
      <c r="P268" s="273">
        <f>O268*H268</f>
        <v>0</v>
      </c>
      <c r="Q268" s="273">
        <v>0.001</v>
      </c>
      <c r="R268" s="273">
        <f>Q268*H268</f>
        <v>0.099792000000000006</v>
      </c>
      <c r="S268" s="273">
        <v>0</v>
      </c>
      <c r="T268" s="274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75" t="s">
        <v>379</v>
      </c>
      <c r="AT268" s="275" t="s">
        <v>392</v>
      </c>
      <c r="AU268" s="275" t="s">
        <v>90</v>
      </c>
      <c r="AY268" s="17" t="s">
        <v>204</v>
      </c>
      <c r="BE268" s="160">
        <f>IF(N268="základná",J268,0)</f>
        <v>0</v>
      </c>
      <c r="BF268" s="160">
        <f>IF(N268="znížená",J268,0)</f>
        <v>0</v>
      </c>
      <c r="BG268" s="160">
        <f>IF(N268="zákl. prenesená",J268,0)</f>
        <v>0</v>
      </c>
      <c r="BH268" s="160">
        <f>IF(N268="zníž. prenesená",J268,0)</f>
        <v>0</v>
      </c>
      <c r="BI268" s="160">
        <f>IF(N268="nulová",J268,0)</f>
        <v>0</v>
      </c>
      <c r="BJ268" s="17" t="s">
        <v>90</v>
      </c>
      <c r="BK268" s="160">
        <f>ROUND(I268*H268,2)</f>
        <v>0</v>
      </c>
      <c r="BL268" s="17" t="s">
        <v>254</v>
      </c>
      <c r="BM268" s="275" t="s">
        <v>410</v>
      </c>
    </row>
    <row r="269" s="2" customFormat="1" ht="24.15" customHeight="1">
      <c r="A269" s="40"/>
      <c r="B269" s="41"/>
      <c r="C269" s="263" t="s">
        <v>411</v>
      </c>
      <c r="D269" s="263" t="s">
        <v>207</v>
      </c>
      <c r="E269" s="264" t="s">
        <v>412</v>
      </c>
      <c r="F269" s="265" t="s">
        <v>413</v>
      </c>
      <c r="G269" s="266" t="s">
        <v>414</v>
      </c>
      <c r="H269" s="267"/>
      <c r="I269" s="268"/>
      <c r="J269" s="269">
        <f>ROUND(I269*H269,2)</f>
        <v>0</v>
      </c>
      <c r="K269" s="270"/>
      <c r="L269" s="43"/>
      <c r="M269" s="271" t="s">
        <v>1</v>
      </c>
      <c r="N269" s="272" t="s">
        <v>44</v>
      </c>
      <c r="O269" s="99"/>
      <c r="P269" s="273">
        <f>O269*H269</f>
        <v>0</v>
      </c>
      <c r="Q269" s="273">
        <v>0</v>
      </c>
      <c r="R269" s="273">
        <f>Q269*H269</f>
        <v>0</v>
      </c>
      <c r="S269" s="273">
        <v>0</v>
      </c>
      <c r="T269" s="274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75" t="s">
        <v>254</v>
      </c>
      <c r="AT269" s="275" t="s">
        <v>207</v>
      </c>
      <c r="AU269" s="275" t="s">
        <v>90</v>
      </c>
      <c r="AY269" s="17" t="s">
        <v>204</v>
      </c>
      <c r="BE269" s="160">
        <f>IF(N269="základná",J269,0)</f>
        <v>0</v>
      </c>
      <c r="BF269" s="160">
        <f>IF(N269="znížená",J269,0)</f>
        <v>0</v>
      </c>
      <c r="BG269" s="160">
        <f>IF(N269="zákl. prenesená",J269,0)</f>
        <v>0</v>
      </c>
      <c r="BH269" s="160">
        <f>IF(N269="zníž. prenesená",J269,0)</f>
        <v>0</v>
      </c>
      <c r="BI269" s="160">
        <f>IF(N269="nulová",J269,0)</f>
        <v>0</v>
      </c>
      <c r="BJ269" s="17" t="s">
        <v>90</v>
      </c>
      <c r="BK269" s="160">
        <f>ROUND(I269*H269,2)</f>
        <v>0</v>
      </c>
      <c r="BL269" s="17" t="s">
        <v>254</v>
      </c>
      <c r="BM269" s="275" t="s">
        <v>415</v>
      </c>
    </row>
    <row r="270" s="12" customFormat="1" ht="22.8" customHeight="1">
      <c r="A270" s="12"/>
      <c r="B270" s="248"/>
      <c r="C270" s="249"/>
      <c r="D270" s="250" t="s">
        <v>77</v>
      </c>
      <c r="E270" s="261" t="s">
        <v>416</v>
      </c>
      <c r="F270" s="261" t="s">
        <v>417</v>
      </c>
      <c r="G270" s="249"/>
      <c r="H270" s="249"/>
      <c r="I270" s="252"/>
      <c r="J270" s="262">
        <f>BK270</f>
        <v>0</v>
      </c>
      <c r="K270" s="249"/>
      <c r="L270" s="253"/>
      <c r="M270" s="254"/>
      <c r="N270" s="255"/>
      <c r="O270" s="255"/>
      <c r="P270" s="256">
        <f>SUM(P271:P274)</f>
        <v>0</v>
      </c>
      <c r="Q270" s="255"/>
      <c r="R270" s="256">
        <f>SUM(R271:R274)</f>
        <v>0</v>
      </c>
      <c r="S270" s="255"/>
      <c r="T270" s="257">
        <f>SUM(T271:T274)</f>
        <v>0.19116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58" t="s">
        <v>90</v>
      </c>
      <c r="AT270" s="259" t="s">
        <v>77</v>
      </c>
      <c r="AU270" s="259" t="s">
        <v>85</v>
      </c>
      <c r="AY270" s="258" t="s">
        <v>204</v>
      </c>
      <c r="BK270" s="260">
        <f>SUM(BK271:BK274)</f>
        <v>0</v>
      </c>
    </row>
    <row r="271" s="2" customFormat="1" ht="16.5" customHeight="1">
      <c r="A271" s="40"/>
      <c r="B271" s="41"/>
      <c r="C271" s="263" t="s">
        <v>418</v>
      </c>
      <c r="D271" s="263" t="s">
        <v>207</v>
      </c>
      <c r="E271" s="264" t="s">
        <v>419</v>
      </c>
      <c r="F271" s="265" t="s">
        <v>420</v>
      </c>
      <c r="G271" s="266" t="s">
        <v>292</v>
      </c>
      <c r="H271" s="267">
        <v>4</v>
      </c>
      <c r="I271" s="268"/>
      <c r="J271" s="269">
        <f>ROUND(I271*H271,2)</f>
        <v>0</v>
      </c>
      <c r="K271" s="270"/>
      <c r="L271" s="43"/>
      <c r="M271" s="271" t="s">
        <v>1</v>
      </c>
      <c r="N271" s="272" t="s">
        <v>44</v>
      </c>
      <c r="O271" s="99"/>
      <c r="P271" s="273">
        <f>O271*H271</f>
        <v>0</v>
      </c>
      <c r="Q271" s="273">
        <v>0</v>
      </c>
      <c r="R271" s="273">
        <f>Q271*H271</f>
        <v>0</v>
      </c>
      <c r="S271" s="273">
        <v>0.042849999999999999</v>
      </c>
      <c r="T271" s="274">
        <f>S271*H271</f>
        <v>0.1714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75" t="s">
        <v>254</v>
      </c>
      <c r="AT271" s="275" t="s">
        <v>207</v>
      </c>
      <c r="AU271" s="275" t="s">
        <v>90</v>
      </c>
      <c r="AY271" s="17" t="s">
        <v>204</v>
      </c>
      <c r="BE271" s="160">
        <f>IF(N271="základná",J271,0)</f>
        <v>0</v>
      </c>
      <c r="BF271" s="160">
        <f>IF(N271="znížená",J271,0)</f>
        <v>0</v>
      </c>
      <c r="BG271" s="160">
        <f>IF(N271="zákl. prenesená",J271,0)</f>
        <v>0</v>
      </c>
      <c r="BH271" s="160">
        <f>IF(N271="zníž. prenesená",J271,0)</f>
        <v>0</v>
      </c>
      <c r="BI271" s="160">
        <f>IF(N271="nulová",J271,0)</f>
        <v>0</v>
      </c>
      <c r="BJ271" s="17" t="s">
        <v>90</v>
      </c>
      <c r="BK271" s="160">
        <f>ROUND(I271*H271,2)</f>
        <v>0</v>
      </c>
      <c r="BL271" s="17" t="s">
        <v>254</v>
      </c>
      <c r="BM271" s="275" t="s">
        <v>421</v>
      </c>
    </row>
    <row r="272" s="2" customFormat="1" ht="24.15" customHeight="1">
      <c r="A272" s="40"/>
      <c r="B272" s="41"/>
      <c r="C272" s="263" t="s">
        <v>422</v>
      </c>
      <c r="D272" s="263" t="s">
        <v>207</v>
      </c>
      <c r="E272" s="264" t="s">
        <v>423</v>
      </c>
      <c r="F272" s="265" t="s">
        <v>424</v>
      </c>
      <c r="G272" s="266" t="s">
        <v>292</v>
      </c>
      <c r="H272" s="267">
        <v>4</v>
      </c>
      <c r="I272" s="268"/>
      <c r="J272" s="269">
        <f>ROUND(I272*H272,2)</f>
        <v>0</v>
      </c>
      <c r="K272" s="270"/>
      <c r="L272" s="43"/>
      <c r="M272" s="271" t="s">
        <v>1</v>
      </c>
      <c r="N272" s="272" t="s">
        <v>44</v>
      </c>
      <c r="O272" s="99"/>
      <c r="P272" s="273">
        <f>O272*H272</f>
        <v>0</v>
      </c>
      <c r="Q272" s="273">
        <v>0</v>
      </c>
      <c r="R272" s="273">
        <f>Q272*H272</f>
        <v>0</v>
      </c>
      <c r="S272" s="273">
        <v>0.0049399999999999999</v>
      </c>
      <c r="T272" s="274">
        <f>S272*H272</f>
        <v>0.01976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75" t="s">
        <v>254</v>
      </c>
      <c r="AT272" s="275" t="s">
        <v>207</v>
      </c>
      <c r="AU272" s="275" t="s">
        <v>90</v>
      </c>
      <c r="AY272" s="17" t="s">
        <v>204</v>
      </c>
      <c r="BE272" s="160">
        <f>IF(N272="základná",J272,0)</f>
        <v>0</v>
      </c>
      <c r="BF272" s="160">
        <f>IF(N272="znížená",J272,0)</f>
        <v>0</v>
      </c>
      <c r="BG272" s="160">
        <f>IF(N272="zákl. prenesená",J272,0)</f>
        <v>0</v>
      </c>
      <c r="BH272" s="160">
        <f>IF(N272="zníž. prenesená",J272,0)</f>
        <v>0</v>
      </c>
      <c r="BI272" s="160">
        <f>IF(N272="nulová",J272,0)</f>
        <v>0</v>
      </c>
      <c r="BJ272" s="17" t="s">
        <v>90</v>
      </c>
      <c r="BK272" s="160">
        <f>ROUND(I272*H272,2)</f>
        <v>0</v>
      </c>
      <c r="BL272" s="17" t="s">
        <v>254</v>
      </c>
      <c r="BM272" s="275" t="s">
        <v>425</v>
      </c>
    </row>
    <row r="273" s="13" customFormat="1">
      <c r="A273" s="13"/>
      <c r="B273" s="276"/>
      <c r="C273" s="277"/>
      <c r="D273" s="278" t="s">
        <v>213</v>
      </c>
      <c r="E273" s="279" t="s">
        <v>1</v>
      </c>
      <c r="F273" s="280" t="s">
        <v>426</v>
      </c>
      <c r="G273" s="277"/>
      <c r="H273" s="281">
        <v>4</v>
      </c>
      <c r="I273" s="282"/>
      <c r="J273" s="277"/>
      <c r="K273" s="277"/>
      <c r="L273" s="283"/>
      <c r="M273" s="284"/>
      <c r="N273" s="285"/>
      <c r="O273" s="285"/>
      <c r="P273" s="285"/>
      <c r="Q273" s="285"/>
      <c r="R273" s="285"/>
      <c r="S273" s="285"/>
      <c r="T273" s="28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87" t="s">
        <v>213</v>
      </c>
      <c r="AU273" s="287" t="s">
        <v>90</v>
      </c>
      <c r="AV273" s="13" t="s">
        <v>90</v>
      </c>
      <c r="AW273" s="13" t="s">
        <v>33</v>
      </c>
      <c r="AX273" s="13" t="s">
        <v>78</v>
      </c>
      <c r="AY273" s="287" t="s">
        <v>204</v>
      </c>
    </row>
    <row r="274" s="14" customFormat="1">
      <c r="A274" s="14"/>
      <c r="B274" s="288"/>
      <c r="C274" s="289"/>
      <c r="D274" s="278" t="s">
        <v>213</v>
      </c>
      <c r="E274" s="290" t="s">
        <v>1</v>
      </c>
      <c r="F274" s="291" t="s">
        <v>218</v>
      </c>
      <c r="G274" s="289"/>
      <c r="H274" s="292">
        <v>4</v>
      </c>
      <c r="I274" s="293"/>
      <c r="J274" s="289"/>
      <c r="K274" s="289"/>
      <c r="L274" s="294"/>
      <c r="M274" s="295"/>
      <c r="N274" s="296"/>
      <c r="O274" s="296"/>
      <c r="P274" s="296"/>
      <c r="Q274" s="296"/>
      <c r="R274" s="296"/>
      <c r="S274" s="296"/>
      <c r="T274" s="297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98" t="s">
        <v>213</v>
      </c>
      <c r="AU274" s="298" t="s">
        <v>90</v>
      </c>
      <c r="AV274" s="14" t="s">
        <v>211</v>
      </c>
      <c r="AW274" s="14" t="s">
        <v>33</v>
      </c>
      <c r="AX274" s="14" t="s">
        <v>85</v>
      </c>
      <c r="AY274" s="298" t="s">
        <v>204</v>
      </c>
    </row>
    <row r="275" s="12" customFormat="1" ht="22.8" customHeight="1">
      <c r="A275" s="12"/>
      <c r="B275" s="248"/>
      <c r="C275" s="249"/>
      <c r="D275" s="250" t="s">
        <v>77</v>
      </c>
      <c r="E275" s="261" t="s">
        <v>427</v>
      </c>
      <c r="F275" s="261" t="s">
        <v>428</v>
      </c>
      <c r="G275" s="249"/>
      <c r="H275" s="249"/>
      <c r="I275" s="252"/>
      <c r="J275" s="262">
        <f>BK275</f>
        <v>0</v>
      </c>
      <c r="K275" s="249"/>
      <c r="L275" s="253"/>
      <c r="M275" s="254"/>
      <c r="N275" s="255"/>
      <c r="O275" s="255"/>
      <c r="P275" s="256">
        <f>SUM(P276:P310)</f>
        <v>0</v>
      </c>
      <c r="Q275" s="255"/>
      <c r="R275" s="256">
        <f>SUM(R276:R310)</f>
        <v>0.63673154999999992</v>
      </c>
      <c r="S275" s="255"/>
      <c r="T275" s="257">
        <f>SUM(T276:T310)</f>
        <v>0.38279999999999997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58" t="s">
        <v>90</v>
      </c>
      <c r="AT275" s="259" t="s">
        <v>77</v>
      </c>
      <c r="AU275" s="259" t="s">
        <v>85</v>
      </c>
      <c r="AY275" s="258" t="s">
        <v>204</v>
      </c>
      <c r="BK275" s="260">
        <f>SUM(BK276:BK310)</f>
        <v>0</v>
      </c>
    </row>
    <row r="276" s="2" customFormat="1" ht="24.15" customHeight="1">
      <c r="A276" s="40"/>
      <c r="B276" s="41"/>
      <c r="C276" s="263" t="s">
        <v>429</v>
      </c>
      <c r="D276" s="263" t="s">
        <v>207</v>
      </c>
      <c r="E276" s="264" t="s">
        <v>430</v>
      </c>
      <c r="F276" s="265" t="s">
        <v>431</v>
      </c>
      <c r="G276" s="266" t="s">
        <v>432</v>
      </c>
      <c r="H276" s="267">
        <v>3</v>
      </c>
      <c r="I276" s="268"/>
      <c r="J276" s="269">
        <f>ROUND(I276*H276,2)</f>
        <v>0</v>
      </c>
      <c r="K276" s="270"/>
      <c r="L276" s="43"/>
      <c r="M276" s="271" t="s">
        <v>1</v>
      </c>
      <c r="N276" s="272" t="s">
        <v>44</v>
      </c>
      <c r="O276" s="99"/>
      <c r="P276" s="273">
        <f>O276*H276</f>
        <v>0</v>
      </c>
      <c r="Q276" s="273">
        <v>0</v>
      </c>
      <c r="R276" s="273">
        <f>Q276*H276</f>
        <v>0</v>
      </c>
      <c r="S276" s="273">
        <v>0.034200000000000001</v>
      </c>
      <c r="T276" s="274">
        <f>S276*H276</f>
        <v>0.1026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75" t="s">
        <v>254</v>
      </c>
      <c r="AT276" s="275" t="s">
        <v>207</v>
      </c>
      <c r="AU276" s="275" t="s">
        <v>90</v>
      </c>
      <c r="AY276" s="17" t="s">
        <v>204</v>
      </c>
      <c r="BE276" s="160">
        <f>IF(N276="základná",J276,0)</f>
        <v>0</v>
      </c>
      <c r="BF276" s="160">
        <f>IF(N276="znížená",J276,0)</f>
        <v>0</v>
      </c>
      <c r="BG276" s="160">
        <f>IF(N276="zákl. prenesená",J276,0)</f>
        <v>0</v>
      </c>
      <c r="BH276" s="160">
        <f>IF(N276="zníž. prenesená",J276,0)</f>
        <v>0</v>
      </c>
      <c r="BI276" s="160">
        <f>IF(N276="nulová",J276,0)</f>
        <v>0</v>
      </c>
      <c r="BJ276" s="17" t="s">
        <v>90</v>
      </c>
      <c r="BK276" s="160">
        <f>ROUND(I276*H276,2)</f>
        <v>0</v>
      </c>
      <c r="BL276" s="17" t="s">
        <v>254</v>
      </c>
      <c r="BM276" s="275" t="s">
        <v>433</v>
      </c>
    </row>
    <row r="277" s="13" customFormat="1">
      <c r="A277" s="13"/>
      <c r="B277" s="276"/>
      <c r="C277" s="277"/>
      <c r="D277" s="278" t="s">
        <v>213</v>
      </c>
      <c r="E277" s="279" t="s">
        <v>1</v>
      </c>
      <c r="F277" s="280" t="s">
        <v>297</v>
      </c>
      <c r="G277" s="277"/>
      <c r="H277" s="281">
        <v>3</v>
      </c>
      <c r="I277" s="282"/>
      <c r="J277" s="277"/>
      <c r="K277" s="277"/>
      <c r="L277" s="283"/>
      <c r="M277" s="284"/>
      <c r="N277" s="285"/>
      <c r="O277" s="285"/>
      <c r="P277" s="285"/>
      <c r="Q277" s="285"/>
      <c r="R277" s="285"/>
      <c r="S277" s="285"/>
      <c r="T277" s="28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87" t="s">
        <v>213</v>
      </c>
      <c r="AU277" s="287" t="s">
        <v>90</v>
      </c>
      <c r="AV277" s="13" t="s">
        <v>90</v>
      </c>
      <c r="AW277" s="13" t="s">
        <v>33</v>
      </c>
      <c r="AX277" s="13" t="s">
        <v>78</v>
      </c>
      <c r="AY277" s="287" t="s">
        <v>204</v>
      </c>
    </row>
    <row r="278" s="14" customFormat="1">
      <c r="A278" s="14"/>
      <c r="B278" s="288"/>
      <c r="C278" s="289"/>
      <c r="D278" s="278" t="s">
        <v>213</v>
      </c>
      <c r="E278" s="290" t="s">
        <v>1</v>
      </c>
      <c r="F278" s="291" t="s">
        <v>218</v>
      </c>
      <c r="G278" s="289"/>
      <c r="H278" s="292">
        <v>3</v>
      </c>
      <c r="I278" s="293"/>
      <c r="J278" s="289"/>
      <c r="K278" s="289"/>
      <c r="L278" s="294"/>
      <c r="M278" s="295"/>
      <c r="N278" s="296"/>
      <c r="O278" s="296"/>
      <c r="P278" s="296"/>
      <c r="Q278" s="296"/>
      <c r="R278" s="296"/>
      <c r="S278" s="296"/>
      <c r="T278" s="297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98" t="s">
        <v>213</v>
      </c>
      <c r="AU278" s="298" t="s">
        <v>90</v>
      </c>
      <c r="AV278" s="14" t="s">
        <v>211</v>
      </c>
      <c r="AW278" s="14" t="s">
        <v>33</v>
      </c>
      <c r="AX278" s="14" t="s">
        <v>85</v>
      </c>
      <c r="AY278" s="298" t="s">
        <v>204</v>
      </c>
    </row>
    <row r="279" s="2" customFormat="1" ht="24.15" customHeight="1">
      <c r="A279" s="40"/>
      <c r="B279" s="41"/>
      <c r="C279" s="263" t="s">
        <v>434</v>
      </c>
      <c r="D279" s="263" t="s">
        <v>207</v>
      </c>
      <c r="E279" s="264" t="s">
        <v>435</v>
      </c>
      <c r="F279" s="265" t="s">
        <v>436</v>
      </c>
      <c r="G279" s="266" t="s">
        <v>432</v>
      </c>
      <c r="H279" s="267">
        <v>4</v>
      </c>
      <c r="I279" s="268"/>
      <c r="J279" s="269">
        <f>ROUND(I279*H279,2)</f>
        <v>0</v>
      </c>
      <c r="K279" s="270"/>
      <c r="L279" s="43"/>
      <c r="M279" s="271" t="s">
        <v>1</v>
      </c>
      <c r="N279" s="272" t="s">
        <v>44</v>
      </c>
      <c r="O279" s="99"/>
      <c r="P279" s="273">
        <f>O279*H279</f>
        <v>0</v>
      </c>
      <c r="Q279" s="273">
        <v>0</v>
      </c>
      <c r="R279" s="273">
        <f>Q279*H279</f>
        <v>0</v>
      </c>
      <c r="S279" s="273">
        <v>0.0172</v>
      </c>
      <c r="T279" s="274">
        <f>S279*H279</f>
        <v>0.0688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75" t="s">
        <v>254</v>
      </c>
      <c r="AT279" s="275" t="s">
        <v>207</v>
      </c>
      <c r="AU279" s="275" t="s">
        <v>90</v>
      </c>
      <c r="AY279" s="17" t="s">
        <v>204</v>
      </c>
      <c r="BE279" s="160">
        <f>IF(N279="základná",J279,0)</f>
        <v>0</v>
      </c>
      <c r="BF279" s="160">
        <f>IF(N279="znížená",J279,0)</f>
        <v>0</v>
      </c>
      <c r="BG279" s="160">
        <f>IF(N279="zákl. prenesená",J279,0)</f>
        <v>0</v>
      </c>
      <c r="BH279" s="160">
        <f>IF(N279="zníž. prenesená",J279,0)</f>
        <v>0</v>
      </c>
      <c r="BI279" s="160">
        <f>IF(N279="nulová",J279,0)</f>
        <v>0</v>
      </c>
      <c r="BJ279" s="17" t="s">
        <v>90</v>
      </c>
      <c r="BK279" s="160">
        <f>ROUND(I279*H279,2)</f>
        <v>0</v>
      </c>
      <c r="BL279" s="17" t="s">
        <v>254</v>
      </c>
      <c r="BM279" s="275" t="s">
        <v>437</v>
      </c>
    </row>
    <row r="280" s="13" customFormat="1">
      <c r="A280" s="13"/>
      <c r="B280" s="276"/>
      <c r="C280" s="277"/>
      <c r="D280" s="278" t="s">
        <v>213</v>
      </c>
      <c r="E280" s="279" t="s">
        <v>1</v>
      </c>
      <c r="F280" s="280" t="s">
        <v>438</v>
      </c>
      <c r="G280" s="277"/>
      <c r="H280" s="281">
        <v>4</v>
      </c>
      <c r="I280" s="282"/>
      <c r="J280" s="277"/>
      <c r="K280" s="277"/>
      <c r="L280" s="283"/>
      <c r="M280" s="284"/>
      <c r="N280" s="285"/>
      <c r="O280" s="285"/>
      <c r="P280" s="285"/>
      <c r="Q280" s="285"/>
      <c r="R280" s="285"/>
      <c r="S280" s="285"/>
      <c r="T280" s="28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87" t="s">
        <v>213</v>
      </c>
      <c r="AU280" s="287" t="s">
        <v>90</v>
      </c>
      <c r="AV280" s="13" t="s">
        <v>90</v>
      </c>
      <c r="AW280" s="13" t="s">
        <v>33</v>
      </c>
      <c r="AX280" s="13" t="s">
        <v>78</v>
      </c>
      <c r="AY280" s="287" t="s">
        <v>204</v>
      </c>
    </row>
    <row r="281" s="14" customFormat="1">
      <c r="A281" s="14"/>
      <c r="B281" s="288"/>
      <c r="C281" s="289"/>
      <c r="D281" s="278" t="s">
        <v>213</v>
      </c>
      <c r="E281" s="290" t="s">
        <v>1</v>
      </c>
      <c r="F281" s="291" t="s">
        <v>218</v>
      </c>
      <c r="G281" s="289"/>
      <c r="H281" s="292">
        <v>4</v>
      </c>
      <c r="I281" s="293"/>
      <c r="J281" s="289"/>
      <c r="K281" s="289"/>
      <c r="L281" s="294"/>
      <c r="M281" s="295"/>
      <c r="N281" s="296"/>
      <c r="O281" s="296"/>
      <c r="P281" s="296"/>
      <c r="Q281" s="296"/>
      <c r="R281" s="296"/>
      <c r="S281" s="296"/>
      <c r="T281" s="29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98" t="s">
        <v>213</v>
      </c>
      <c r="AU281" s="298" t="s">
        <v>90</v>
      </c>
      <c r="AV281" s="14" t="s">
        <v>211</v>
      </c>
      <c r="AW281" s="14" t="s">
        <v>33</v>
      </c>
      <c r="AX281" s="14" t="s">
        <v>85</v>
      </c>
      <c r="AY281" s="298" t="s">
        <v>204</v>
      </c>
    </row>
    <row r="282" s="2" customFormat="1" ht="24.15" customHeight="1">
      <c r="A282" s="40"/>
      <c r="B282" s="41"/>
      <c r="C282" s="263" t="s">
        <v>439</v>
      </c>
      <c r="D282" s="263" t="s">
        <v>207</v>
      </c>
      <c r="E282" s="264" t="s">
        <v>440</v>
      </c>
      <c r="F282" s="265" t="s">
        <v>441</v>
      </c>
      <c r="G282" s="266" t="s">
        <v>210</v>
      </c>
      <c r="H282" s="267">
        <v>16.863</v>
      </c>
      <c r="I282" s="268"/>
      <c r="J282" s="269">
        <f>ROUND(I282*H282,2)</f>
        <v>0</v>
      </c>
      <c r="K282" s="270"/>
      <c r="L282" s="43"/>
      <c r="M282" s="271" t="s">
        <v>1</v>
      </c>
      <c r="N282" s="272" t="s">
        <v>44</v>
      </c>
      <c r="O282" s="99"/>
      <c r="P282" s="273">
        <f>O282*H282</f>
        <v>0</v>
      </c>
      <c r="Q282" s="273">
        <v>0.0018500000000000001</v>
      </c>
      <c r="R282" s="273">
        <f>Q282*H282</f>
        <v>0.03119655</v>
      </c>
      <c r="S282" s="273">
        <v>0</v>
      </c>
      <c r="T282" s="274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75" t="s">
        <v>254</v>
      </c>
      <c r="AT282" s="275" t="s">
        <v>207</v>
      </c>
      <c r="AU282" s="275" t="s">
        <v>90</v>
      </c>
      <c r="AY282" s="17" t="s">
        <v>204</v>
      </c>
      <c r="BE282" s="160">
        <f>IF(N282="základná",J282,0)</f>
        <v>0</v>
      </c>
      <c r="BF282" s="160">
        <f>IF(N282="znížená",J282,0)</f>
        <v>0</v>
      </c>
      <c r="BG282" s="160">
        <f>IF(N282="zákl. prenesená",J282,0)</f>
        <v>0</v>
      </c>
      <c r="BH282" s="160">
        <f>IF(N282="zníž. prenesená",J282,0)</f>
        <v>0</v>
      </c>
      <c r="BI282" s="160">
        <f>IF(N282="nulová",J282,0)</f>
        <v>0</v>
      </c>
      <c r="BJ282" s="17" t="s">
        <v>90</v>
      </c>
      <c r="BK282" s="160">
        <f>ROUND(I282*H282,2)</f>
        <v>0</v>
      </c>
      <c r="BL282" s="17" t="s">
        <v>254</v>
      </c>
      <c r="BM282" s="275" t="s">
        <v>442</v>
      </c>
    </row>
    <row r="283" s="13" customFormat="1">
      <c r="A283" s="13"/>
      <c r="B283" s="276"/>
      <c r="C283" s="277"/>
      <c r="D283" s="278" t="s">
        <v>213</v>
      </c>
      <c r="E283" s="279" t="s">
        <v>1</v>
      </c>
      <c r="F283" s="280" t="s">
        <v>443</v>
      </c>
      <c r="G283" s="277"/>
      <c r="H283" s="281">
        <v>16.863</v>
      </c>
      <c r="I283" s="282"/>
      <c r="J283" s="277"/>
      <c r="K283" s="277"/>
      <c r="L283" s="283"/>
      <c r="M283" s="284"/>
      <c r="N283" s="285"/>
      <c r="O283" s="285"/>
      <c r="P283" s="285"/>
      <c r="Q283" s="285"/>
      <c r="R283" s="285"/>
      <c r="S283" s="285"/>
      <c r="T283" s="28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87" t="s">
        <v>213</v>
      </c>
      <c r="AU283" s="287" t="s">
        <v>90</v>
      </c>
      <c r="AV283" s="13" t="s">
        <v>90</v>
      </c>
      <c r="AW283" s="13" t="s">
        <v>33</v>
      </c>
      <c r="AX283" s="13" t="s">
        <v>78</v>
      </c>
      <c r="AY283" s="287" t="s">
        <v>204</v>
      </c>
    </row>
    <row r="284" s="14" customFormat="1">
      <c r="A284" s="14"/>
      <c r="B284" s="288"/>
      <c r="C284" s="289"/>
      <c r="D284" s="278" t="s">
        <v>213</v>
      </c>
      <c r="E284" s="290" t="s">
        <v>1</v>
      </c>
      <c r="F284" s="291" t="s">
        <v>218</v>
      </c>
      <c r="G284" s="289"/>
      <c r="H284" s="292">
        <v>16.863</v>
      </c>
      <c r="I284" s="293"/>
      <c r="J284" s="289"/>
      <c r="K284" s="289"/>
      <c r="L284" s="294"/>
      <c r="M284" s="295"/>
      <c r="N284" s="296"/>
      <c r="O284" s="296"/>
      <c r="P284" s="296"/>
      <c r="Q284" s="296"/>
      <c r="R284" s="296"/>
      <c r="S284" s="296"/>
      <c r="T284" s="297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98" t="s">
        <v>213</v>
      </c>
      <c r="AU284" s="298" t="s">
        <v>90</v>
      </c>
      <c r="AV284" s="14" t="s">
        <v>211</v>
      </c>
      <c r="AW284" s="14" t="s">
        <v>33</v>
      </c>
      <c r="AX284" s="14" t="s">
        <v>85</v>
      </c>
      <c r="AY284" s="298" t="s">
        <v>204</v>
      </c>
    </row>
    <row r="285" s="2" customFormat="1" ht="37.8" customHeight="1">
      <c r="A285" s="40"/>
      <c r="B285" s="41"/>
      <c r="C285" s="310" t="s">
        <v>444</v>
      </c>
      <c r="D285" s="310" t="s">
        <v>392</v>
      </c>
      <c r="E285" s="311" t="s">
        <v>445</v>
      </c>
      <c r="F285" s="312" t="s">
        <v>446</v>
      </c>
      <c r="G285" s="313" t="s">
        <v>210</v>
      </c>
      <c r="H285" s="314">
        <v>17.706</v>
      </c>
      <c r="I285" s="315"/>
      <c r="J285" s="316">
        <f>ROUND(I285*H285,2)</f>
        <v>0</v>
      </c>
      <c r="K285" s="317"/>
      <c r="L285" s="318"/>
      <c r="M285" s="319" t="s">
        <v>1</v>
      </c>
      <c r="N285" s="320" t="s">
        <v>44</v>
      </c>
      <c r="O285" s="99"/>
      <c r="P285" s="273">
        <f>O285*H285</f>
        <v>0</v>
      </c>
      <c r="Q285" s="273">
        <v>0.017399999999999999</v>
      </c>
      <c r="R285" s="273">
        <f>Q285*H285</f>
        <v>0.30808439999999998</v>
      </c>
      <c r="S285" s="273">
        <v>0</v>
      </c>
      <c r="T285" s="274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75" t="s">
        <v>379</v>
      </c>
      <c r="AT285" s="275" t="s">
        <v>392</v>
      </c>
      <c r="AU285" s="275" t="s">
        <v>90</v>
      </c>
      <c r="AY285" s="17" t="s">
        <v>204</v>
      </c>
      <c r="BE285" s="160">
        <f>IF(N285="základná",J285,0)</f>
        <v>0</v>
      </c>
      <c r="BF285" s="160">
        <f>IF(N285="znížená",J285,0)</f>
        <v>0</v>
      </c>
      <c r="BG285" s="160">
        <f>IF(N285="zákl. prenesená",J285,0)</f>
        <v>0</v>
      </c>
      <c r="BH285" s="160">
        <f>IF(N285="zníž. prenesená",J285,0)</f>
        <v>0</v>
      </c>
      <c r="BI285" s="160">
        <f>IF(N285="nulová",J285,0)</f>
        <v>0</v>
      </c>
      <c r="BJ285" s="17" t="s">
        <v>90</v>
      </c>
      <c r="BK285" s="160">
        <f>ROUND(I285*H285,2)</f>
        <v>0</v>
      </c>
      <c r="BL285" s="17" t="s">
        <v>254</v>
      </c>
      <c r="BM285" s="275" t="s">
        <v>447</v>
      </c>
    </row>
    <row r="286" s="13" customFormat="1">
      <c r="A286" s="13"/>
      <c r="B286" s="276"/>
      <c r="C286" s="277"/>
      <c r="D286" s="278" t="s">
        <v>213</v>
      </c>
      <c r="E286" s="277"/>
      <c r="F286" s="280" t="s">
        <v>448</v>
      </c>
      <c r="G286" s="277"/>
      <c r="H286" s="281">
        <v>17.706</v>
      </c>
      <c r="I286" s="282"/>
      <c r="J286" s="277"/>
      <c r="K286" s="277"/>
      <c r="L286" s="283"/>
      <c r="M286" s="284"/>
      <c r="N286" s="285"/>
      <c r="O286" s="285"/>
      <c r="P286" s="285"/>
      <c r="Q286" s="285"/>
      <c r="R286" s="285"/>
      <c r="S286" s="285"/>
      <c r="T286" s="28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87" t="s">
        <v>213</v>
      </c>
      <c r="AU286" s="287" t="s">
        <v>90</v>
      </c>
      <c r="AV286" s="13" t="s">
        <v>90</v>
      </c>
      <c r="AW286" s="13" t="s">
        <v>4</v>
      </c>
      <c r="AX286" s="13" t="s">
        <v>85</v>
      </c>
      <c r="AY286" s="287" t="s">
        <v>204</v>
      </c>
    </row>
    <row r="287" s="2" customFormat="1" ht="33" customHeight="1">
      <c r="A287" s="40"/>
      <c r="B287" s="41"/>
      <c r="C287" s="263" t="s">
        <v>449</v>
      </c>
      <c r="D287" s="263" t="s">
        <v>207</v>
      </c>
      <c r="E287" s="264" t="s">
        <v>450</v>
      </c>
      <c r="F287" s="265" t="s">
        <v>451</v>
      </c>
      <c r="G287" s="266" t="s">
        <v>210</v>
      </c>
      <c r="H287" s="267">
        <v>14.784000000000001</v>
      </c>
      <c r="I287" s="268"/>
      <c r="J287" s="269">
        <f>ROUND(I287*H287,2)</f>
        <v>0</v>
      </c>
      <c r="K287" s="270"/>
      <c r="L287" s="43"/>
      <c r="M287" s="271" t="s">
        <v>1</v>
      </c>
      <c r="N287" s="272" t="s">
        <v>44</v>
      </c>
      <c r="O287" s="99"/>
      <c r="P287" s="273">
        <f>O287*H287</f>
        <v>0</v>
      </c>
      <c r="Q287" s="273">
        <v>0.0018500000000000001</v>
      </c>
      <c r="R287" s="273">
        <f>Q287*H287</f>
        <v>0.027350400000000004</v>
      </c>
      <c r="S287" s="273">
        <v>0</v>
      </c>
      <c r="T287" s="274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75" t="s">
        <v>254</v>
      </c>
      <c r="AT287" s="275" t="s">
        <v>207</v>
      </c>
      <c r="AU287" s="275" t="s">
        <v>90</v>
      </c>
      <c r="AY287" s="17" t="s">
        <v>204</v>
      </c>
      <c r="BE287" s="160">
        <f>IF(N287="základná",J287,0)</f>
        <v>0</v>
      </c>
      <c r="BF287" s="160">
        <f>IF(N287="znížená",J287,0)</f>
        <v>0</v>
      </c>
      <c r="BG287" s="160">
        <f>IF(N287="zákl. prenesená",J287,0)</f>
        <v>0</v>
      </c>
      <c r="BH287" s="160">
        <f>IF(N287="zníž. prenesená",J287,0)</f>
        <v>0</v>
      </c>
      <c r="BI287" s="160">
        <f>IF(N287="nulová",J287,0)</f>
        <v>0</v>
      </c>
      <c r="BJ287" s="17" t="s">
        <v>90</v>
      </c>
      <c r="BK287" s="160">
        <f>ROUND(I287*H287,2)</f>
        <v>0</v>
      </c>
      <c r="BL287" s="17" t="s">
        <v>254</v>
      </c>
      <c r="BM287" s="275" t="s">
        <v>452</v>
      </c>
    </row>
    <row r="288" s="13" customFormat="1">
      <c r="A288" s="13"/>
      <c r="B288" s="276"/>
      <c r="C288" s="277"/>
      <c r="D288" s="278" t="s">
        <v>213</v>
      </c>
      <c r="E288" s="279" t="s">
        <v>1</v>
      </c>
      <c r="F288" s="280" t="s">
        <v>453</v>
      </c>
      <c r="G288" s="277"/>
      <c r="H288" s="281">
        <v>14.784000000000001</v>
      </c>
      <c r="I288" s="282"/>
      <c r="J288" s="277"/>
      <c r="K288" s="277"/>
      <c r="L288" s="283"/>
      <c r="M288" s="284"/>
      <c r="N288" s="285"/>
      <c r="O288" s="285"/>
      <c r="P288" s="285"/>
      <c r="Q288" s="285"/>
      <c r="R288" s="285"/>
      <c r="S288" s="285"/>
      <c r="T288" s="28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87" t="s">
        <v>213</v>
      </c>
      <c r="AU288" s="287" t="s">
        <v>90</v>
      </c>
      <c r="AV288" s="13" t="s">
        <v>90</v>
      </c>
      <c r="AW288" s="13" t="s">
        <v>33</v>
      </c>
      <c r="AX288" s="13" t="s">
        <v>78</v>
      </c>
      <c r="AY288" s="287" t="s">
        <v>204</v>
      </c>
    </row>
    <row r="289" s="14" customFormat="1">
      <c r="A289" s="14"/>
      <c r="B289" s="288"/>
      <c r="C289" s="289"/>
      <c r="D289" s="278" t="s">
        <v>213</v>
      </c>
      <c r="E289" s="290" t="s">
        <v>1</v>
      </c>
      <c r="F289" s="291" t="s">
        <v>218</v>
      </c>
      <c r="G289" s="289"/>
      <c r="H289" s="292">
        <v>14.784000000000001</v>
      </c>
      <c r="I289" s="293"/>
      <c r="J289" s="289"/>
      <c r="K289" s="289"/>
      <c r="L289" s="294"/>
      <c r="M289" s="295"/>
      <c r="N289" s="296"/>
      <c r="O289" s="296"/>
      <c r="P289" s="296"/>
      <c r="Q289" s="296"/>
      <c r="R289" s="296"/>
      <c r="S289" s="296"/>
      <c r="T289" s="297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98" t="s">
        <v>213</v>
      </c>
      <c r="AU289" s="298" t="s">
        <v>90</v>
      </c>
      <c r="AV289" s="14" t="s">
        <v>211</v>
      </c>
      <c r="AW289" s="14" t="s">
        <v>33</v>
      </c>
      <c r="AX289" s="14" t="s">
        <v>85</v>
      </c>
      <c r="AY289" s="298" t="s">
        <v>204</v>
      </c>
    </row>
    <row r="290" s="2" customFormat="1" ht="37.8" customHeight="1">
      <c r="A290" s="40"/>
      <c r="B290" s="41"/>
      <c r="C290" s="310" t="s">
        <v>454</v>
      </c>
      <c r="D290" s="310" t="s">
        <v>392</v>
      </c>
      <c r="E290" s="311" t="s">
        <v>455</v>
      </c>
      <c r="F290" s="312" t="s">
        <v>446</v>
      </c>
      <c r="G290" s="313" t="s">
        <v>210</v>
      </c>
      <c r="H290" s="314">
        <v>15.523</v>
      </c>
      <c r="I290" s="315"/>
      <c r="J290" s="316">
        <f>ROUND(I290*H290,2)</f>
        <v>0</v>
      </c>
      <c r="K290" s="317"/>
      <c r="L290" s="318"/>
      <c r="M290" s="319" t="s">
        <v>1</v>
      </c>
      <c r="N290" s="320" t="s">
        <v>44</v>
      </c>
      <c r="O290" s="99"/>
      <c r="P290" s="273">
        <f>O290*H290</f>
        <v>0</v>
      </c>
      <c r="Q290" s="273">
        <v>0.017399999999999999</v>
      </c>
      <c r="R290" s="273">
        <f>Q290*H290</f>
        <v>0.27010019999999996</v>
      </c>
      <c r="S290" s="273">
        <v>0</v>
      </c>
      <c r="T290" s="274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75" t="s">
        <v>379</v>
      </c>
      <c r="AT290" s="275" t="s">
        <v>392</v>
      </c>
      <c r="AU290" s="275" t="s">
        <v>90</v>
      </c>
      <c r="AY290" s="17" t="s">
        <v>204</v>
      </c>
      <c r="BE290" s="160">
        <f>IF(N290="základná",J290,0)</f>
        <v>0</v>
      </c>
      <c r="BF290" s="160">
        <f>IF(N290="znížená",J290,0)</f>
        <v>0</v>
      </c>
      <c r="BG290" s="160">
        <f>IF(N290="zákl. prenesená",J290,0)</f>
        <v>0</v>
      </c>
      <c r="BH290" s="160">
        <f>IF(N290="zníž. prenesená",J290,0)</f>
        <v>0</v>
      </c>
      <c r="BI290" s="160">
        <f>IF(N290="nulová",J290,0)</f>
        <v>0</v>
      </c>
      <c r="BJ290" s="17" t="s">
        <v>90</v>
      </c>
      <c r="BK290" s="160">
        <f>ROUND(I290*H290,2)</f>
        <v>0</v>
      </c>
      <c r="BL290" s="17" t="s">
        <v>254</v>
      </c>
      <c r="BM290" s="275" t="s">
        <v>456</v>
      </c>
    </row>
    <row r="291" s="13" customFormat="1">
      <c r="A291" s="13"/>
      <c r="B291" s="276"/>
      <c r="C291" s="277"/>
      <c r="D291" s="278" t="s">
        <v>213</v>
      </c>
      <c r="E291" s="277"/>
      <c r="F291" s="280" t="s">
        <v>457</v>
      </c>
      <c r="G291" s="277"/>
      <c r="H291" s="281">
        <v>15.523</v>
      </c>
      <c r="I291" s="282"/>
      <c r="J291" s="277"/>
      <c r="K291" s="277"/>
      <c r="L291" s="283"/>
      <c r="M291" s="284"/>
      <c r="N291" s="285"/>
      <c r="O291" s="285"/>
      <c r="P291" s="285"/>
      <c r="Q291" s="285"/>
      <c r="R291" s="285"/>
      <c r="S291" s="285"/>
      <c r="T291" s="28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87" t="s">
        <v>213</v>
      </c>
      <c r="AU291" s="287" t="s">
        <v>90</v>
      </c>
      <c r="AV291" s="13" t="s">
        <v>90</v>
      </c>
      <c r="AW291" s="13" t="s">
        <v>4</v>
      </c>
      <c r="AX291" s="13" t="s">
        <v>85</v>
      </c>
      <c r="AY291" s="287" t="s">
        <v>204</v>
      </c>
    </row>
    <row r="292" s="2" customFormat="1" ht="24.15" customHeight="1">
      <c r="A292" s="40"/>
      <c r="B292" s="41"/>
      <c r="C292" s="263" t="s">
        <v>458</v>
      </c>
      <c r="D292" s="263" t="s">
        <v>207</v>
      </c>
      <c r="E292" s="264" t="s">
        <v>459</v>
      </c>
      <c r="F292" s="265" t="s">
        <v>460</v>
      </c>
      <c r="G292" s="266" t="s">
        <v>432</v>
      </c>
      <c r="H292" s="267">
        <v>8</v>
      </c>
      <c r="I292" s="268"/>
      <c r="J292" s="269">
        <f>ROUND(I292*H292,2)</f>
        <v>0</v>
      </c>
      <c r="K292" s="270"/>
      <c r="L292" s="43"/>
      <c r="M292" s="271" t="s">
        <v>1</v>
      </c>
      <c r="N292" s="272" t="s">
        <v>44</v>
      </c>
      <c r="O292" s="99"/>
      <c r="P292" s="273">
        <f>O292*H292</f>
        <v>0</v>
      </c>
      <c r="Q292" s="273">
        <v>0</v>
      </c>
      <c r="R292" s="273">
        <f>Q292*H292</f>
        <v>0</v>
      </c>
      <c r="S292" s="273">
        <v>0.019460000000000002</v>
      </c>
      <c r="T292" s="274">
        <f>S292*H292</f>
        <v>0.15568000000000001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75" t="s">
        <v>254</v>
      </c>
      <c r="AT292" s="275" t="s">
        <v>207</v>
      </c>
      <c r="AU292" s="275" t="s">
        <v>90</v>
      </c>
      <c r="AY292" s="17" t="s">
        <v>204</v>
      </c>
      <c r="BE292" s="160">
        <f>IF(N292="základná",J292,0)</f>
        <v>0</v>
      </c>
      <c r="BF292" s="160">
        <f>IF(N292="znížená",J292,0)</f>
        <v>0</v>
      </c>
      <c r="BG292" s="160">
        <f>IF(N292="zákl. prenesená",J292,0)</f>
        <v>0</v>
      </c>
      <c r="BH292" s="160">
        <f>IF(N292="zníž. prenesená",J292,0)</f>
        <v>0</v>
      </c>
      <c r="BI292" s="160">
        <f>IF(N292="nulová",J292,0)</f>
        <v>0</v>
      </c>
      <c r="BJ292" s="17" t="s">
        <v>90</v>
      </c>
      <c r="BK292" s="160">
        <f>ROUND(I292*H292,2)</f>
        <v>0</v>
      </c>
      <c r="BL292" s="17" t="s">
        <v>254</v>
      </c>
      <c r="BM292" s="275" t="s">
        <v>461</v>
      </c>
    </row>
    <row r="293" s="13" customFormat="1">
      <c r="A293" s="13"/>
      <c r="B293" s="276"/>
      <c r="C293" s="277"/>
      <c r="D293" s="278" t="s">
        <v>213</v>
      </c>
      <c r="E293" s="279" t="s">
        <v>1</v>
      </c>
      <c r="F293" s="280" t="s">
        <v>462</v>
      </c>
      <c r="G293" s="277"/>
      <c r="H293" s="281">
        <v>2</v>
      </c>
      <c r="I293" s="282"/>
      <c r="J293" s="277"/>
      <c r="K293" s="277"/>
      <c r="L293" s="283"/>
      <c r="M293" s="284"/>
      <c r="N293" s="285"/>
      <c r="O293" s="285"/>
      <c r="P293" s="285"/>
      <c r="Q293" s="285"/>
      <c r="R293" s="285"/>
      <c r="S293" s="285"/>
      <c r="T293" s="28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87" t="s">
        <v>213</v>
      </c>
      <c r="AU293" s="287" t="s">
        <v>90</v>
      </c>
      <c r="AV293" s="13" t="s">
        <v>90</v>
      </c>
      <c r="AW293" s="13" t="s">
        <v>33</v>
      </c>
      <c r="AX293" s="13" t="s">
        <v>78</v>
      </c>
      <c r="AY293" s="287" t="s">
        <v>204</v>
      </c>
    </row>
    <row r="294" s="13" customFormat="1">
      <c r="A294" s="13"/>
      <c r="B294" s="276"/>
      <c r="C294" s="277"/>
      <c r="D294" s="278" t="s">
        <v>213</v>
      </c>
      <c r="E294" s="279" t="s">
        <v>1</v>
      </c>
      <c r="F294" s="280" t="s">
        <v>463</v>
      </c>
      <c r="G294" s="277"/>
      <c r="H294" s="281">
        <v>6</v>
      </c>
      <c r="I294" s="282"/>
      <c r="J294" s="277"/>
      <c r="K294" s="277"/>
      <c r="L294" s="283"/>
      <c r="M294" s="284"/>
      <c r="N294" s="285"/>
      <c r="O294" s="285"/>
      <c r="P294" s="285"/>
      <c r="Q294" s="285"/>
      <c r="R294" s="285"/>
      <c r="S294" s="285"/>
      <c r="T294" s="28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87" t="s">
        <v>213</v>
      </c>
      <c r="AU294" s="287" t="s">
        <v>90</v>
      </c>
      <c r="AV294" s="13" t="s">
        <v>90</v>
      </c>
      <c r="AW294" s="13" t="s">
        <v>33</v>
      </c>
      <c r="AX294" s="13" t="s">
        <v>78</v>
      </c>
      <c r="AY294" s="287" t="s">
        <v>204</v>
      </c>
    </row>
    <row r="295" s="14" customFormat="1">
      <c r="A295" s="14"/>
      <c r="B295" s="288"/>
      <c r="C295" s="289"/>
      <c r="D295" s="278" t="s">
        <v>213</v>
      </c>
      <c r="E295" s="290" t="s">
        <v>1</v>
      </c>
      <c r="F295" s="291" t="s">
        <v>218</v>
      </c>
      <c r="G295" s="289"/>
      <c r="H295" s="292">
        <v>8</v>
      </c>
      <c r="I295" s="293"/>
      <c r="J295" s="289"/>
      <c r="K295" s="289"/>
      <c r="L295" s="294"/>
      <c r="M295" s="295"/>
      <c r="N295" s="296"/>
      <c r="O295" s="296"/>
      <c r="P295" s="296"/>
      <c r="Q295" s="296"/>
      <c r="R295" s="296"/>
      <c r="S295" s="296"/>
      <c r="T295" s="297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98" t="s">
        <v>213</v>
      </c>
      <c r="AU295" s="298" t="s">
        <v>90</v>
      </c>
      <c r="AV295" s="14" t="s">
        <v>211</v>
      </c>
      <c r="AW295" s="14" t="s">
        <v>33</v>
      </c>
      <c r="AX295" s="14" t="s">
        <v>85</v>
      </c>
      <c r="AY295" s="298" t="s">
        <v>204</v>
      </c>
    </row>
    <row r="296" s="2" customFormat="1" ht="37.8" customHeight="1">
      <c r="A296" s="40"/>
      <c r="B296" s="41"/>
      <c r="C296" s="263" t="s">
        <v>464</v>
      </c>
      <c r="D296" s="263" t="s">
        <v>207</v>
      </c>
      <c r="E296" s="264" t="s">
        <v>465</v>
      </c>
      <c r="F296" s="265" t="s">
        <v>466</v>
      </c>
      <c r="G296" s="266" t="s">
        <v>432</v>
      </c>
      <c r="H296" s="267">
        <v>1</v>
      </c>
      <c r="I296" s="268"/>
      <c r="J296" s="269">
        <f>ROUND(I296*H296,2)</f>
        <v>0</v>
      </c>
      <c r="K296" s="270"/>
      <c r="L296" s="43"/>
      <c r="M296" s="271" t="s">
        <v>1</v>
      </c>
      <c r="N296" s="272" t="s">
        <v>44</v>
      </c>
      <c r="O296" s="99"/>
      <c r="P296" s="273">
        <f>O296*H296</f>
        <v>0</v>
      </c>
      <c r="Q296" s="273">
        <v>0</v>
      </c>
      <c r="R296" s="273">
        <f>Q296*H296</f>
        <v>0</v>
      </c>
      <c r="S296" s="273">
        <v>0.018800000000000001</v>
      </c>
      <c r="T296" s="274">
        <f>S296*H296</f>
        <v>0.018800000000000001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75" t="s">
        <v>254</v>
      </c>
      <c r="AT296" s="275" t="s">
        <v>207</v>
      </c>
      <c r="AU296" s="275" t="s">
        <v>90</v>
      </c>
      <c r="AY296" s="17" t="s">
        <v>204</v>
      </c>
      <c r="BE296" s="160">
        <f>IF(N296="základná",J296,0)</f>
        <v>0</v>
      </c>
      <c r="BF296" s="160">
        <f>IF(N296="znížená",J296,0)</f>
        <v>0</v>
      </c>
      <c r="BG296" s="160">
        <f>IF(N296="zákl. prenesená",J296,0)</f>
        <v>0</v>
      </c>
      <c r="BH296" s="160">
        <f>IF(N296="zníž. prenesená",J296,0)</f>
        <v>0</v>
      </c>
      <c r="BI296" s="160">
        <f>IF(N296="nulová",J296,0)</f>
        <v>0</v>
      </c>
      <c r="BJ296" s="17" t="s">
        <v>90</v>
      </c>
      <c r="BK296" s="160">
        <f>ROUND(I296*H296,2)</f>
        <v>0</v>
      </c>
      <c r="BL296" s="17" t="s">
        <v>254</v>
      </c>
      <c r="BM296" s="275" t="s">
        <v>467</v>
      </c>
    </row>
    <row r="297" s="13" customFormat="1">
      <c r="A297" s="13"/>
      <c r="B297" s="276"/>
      <c r="C297" s="277"/>
      <c r="D297" s="278" t="s">
        <v>213</v>
      </c>
      <c r="E297" s="279" t="s">
        <v>1</v>
      </c>
      <c r="F297" s="280" t="s">
        <v>298</v>
      </c>
      <c r="G297" s="277"/>
      <c r="H297" s="281">
        <v>1</v>
      </c>
      <c r="I297" s="282"/>
      <c r="J297" s="277"/>
      <c r="K297" s="277"/>
      <c r="L297" s="283"/>
      <c r="M297" s="284"/>
      <c r="N297" s="285"/>
      <c r="O297" s="285"/>
      <c r="P297" s="285"/>
      <c r="Q297" s="285"/>
      <c r="R297" s="285"/>
      <c r="S297" s="285"/>
      <c r="T297" s="28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87" t="s">
        <v>213</v>
      </c>
      <c r="AU297" s="287" t="s">
        <v>90</v>
      </c>
      <c r="AV297" s="13" t="s">
        <v>90</v>
      </c>
      <c r="AW297" s="13" t="s">
        <v>33</v>
      </c>
      <c r="AX297" s="13" t="s">
        <v>78</v>
      </c>
      <c r="AY297" s="287" t="s">
        <v>204</v>
      </c>
    </row>
    <row r="298" s="14" customFormat="1">
      <c r="A298" s="14"/>
      <c r="B298" s="288"/>
      <c r="C298" s="289"/>
      <c r="D298" s="278" t="s">
        <v>213</v>
      </c>
      <c r="E298" s="290" t="s">
        <v>1</v>
      </c>
      <c r="F298" s="291" t="s">
        <v>218</v>
      </c>
      <c r="G298" s="289"/>
      <c r="H298" s="292">
        <v>1</v>
      </c>
      <c r="I298" s="293"/>
      <c r="J298" s="289"/>
      <c r="K298" s="289"/>
      <c r="L298" s="294"/>
      <c r="M298" s="295"/>
      <c r="N298" s="296"/>
      <c r="O298" s="296"/>
      <c r="P298" s="296"/>
      <c r="Q298" s="296"/>
      <c r="R298" s="296"/>
      <c r="S298" s="296"/>
      <c r="T298" s="297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98" t="s">
        <v>213</v>
      </c>
      <c r="AU298" s="298" t="s">
        <v>90</v>
      </c>
      <c r="AV298" s="14" t="s">
        <v>211</v>
      </c>
      <c r="AW298" s="14" t="s">
        <v>33</v>
      </c>
      <c r="AX298" s="14" t="s">
        <v>85</v>
      </c>
      <c r="AY298" s="298" t="s">
        <v>204</v>
      </c>
    </row>
    <row r="299" s="2" customFormat="1" ht="24.15" customHeight="1">
      <c r="A299" s="40"/>
      <c r="B299" s="41"/>
      <c r="C299" s="263" t="s">
        <v>468</v>
      </c>
      <c r="D299" s="263" t="s">
        <v>207</v>
      </c>
      <c r="E299" s="264" t="s">
        <v>469</v>
      </c>
      <c r="F299" s="265" t="s">
        <v>470</v>
      </c>
      <c r="G299" s="266" t="s">
        <v>432</v>
      </c>
      <c r="H299" s="267">
        <v>9</v>
      </c>
      <c r="I299" s="268"/>
      <c r="J299" s="269">
        <f>ROUND(I299*H299,2)</f>
        <v>0</v>
      </c>
      <c r="K299" s="270"/>
      <c r="L299" s="43"/>
      <c r="M299" s="271" t="s">
        <v>1</v>
      </c>
      <c r="N299" s="272" t="s">
        <v>44</v>
      </c>
      <c r="O299" s="99"/>
      <c r="P299" s="273">
        <f>O299*H299</f>
        <v>0</v>
      </c>
      <c r="Q299" s="273">
        <v>0</v>
      </c>
      <c r="R299" s="273">
        <f>Q299*H299</f>
        <v>0</v>
      </c>
      <c r="S299" s="273">
        <v>0.0025999999999999999</v>
      </c>
      <c r="T299" s="274">
        <f>S299*H299</f>
        <v>0.023399999999999997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75" t="s">
        <v>254</v>
      </c>
      <c r="AT299" s="275" t="s">
        <v>207</v>
      </c>
      <c r="AU299" s="275" t="s">
        <v>90</v>
      </c>
      <c r="AY299" s="17" t="s">
        <v>204</v>
      </c>
      <c r="BE299" s="160">
        <f>IF(N299="základná",J299,0)</f>
        <v>0</v>
      </c>
      <c r="BF299" s="160">
        <f>IF(N299="znížená",J299,0)</f>
        <v>0</v>
      </c>
      <c r="BG299" s="160">
        <f>IF(N299="zákl. prenesená",J299,0)</f>
        <v>0</v>
      </c>
      <c r="BH299" s="160">
        <f>IF(N299="zníž. prenesená",J299,0)</f>
        <v>0</v>
      </c>
      <c r="BI299" s="160">
        <f>IF(N299="nulová",J299,0)</f>
        <v>0</v>
      </c>
      <c r="BJ299" s="17" t="s">
        <v>90</v>
      </c>
      <c r="BK299" s="160">
        <f>ROUND(I299*H299,2)</f>
        <v>0</v>
      </c>
      <c r="BL299" s="17" t="s">
        <v>254</v>
      </c>
      <c r="BM299" s="275" t="s">
        <v>471</v>
      </c>
    </row>
    <row r="300" s="13" customFormat="1">
      <c r="A300" s="13"/>
      <c r="B300" s="276"/>
      <c r="C300" s="277"/>
      <c r="D300" s="278" t="s">
        <v>213</v>
      </c>
      <c r="E300" s="279" t="s">
        <v>1</v>
      </c>
      <c r="F300" s="280" t="s">
        <v>462</v>
      </c>
      <c r="G300" s="277"/>
      <c r="H300" s="281">
        <v>2</v>
      </c>
      <c r="I300" s="282"/>
      <c r="J300" s="277"/>
      <c r="K300" s="277"/>
      <c r="L300" s="283"/>
      <c r="M300" s="284"/>
      <c r="N300" s="285"/>
      <c r="O300" s="285"/>
      <c r="P300" s="285"/>
      <c r="Q300" s="285"/>
      <c r="R300" s="285"/>
      <c r="S300" s="285"/>
      <c r="T300" s="28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87" t="s">
        <v>213</v>
      </c>
      <c r="AU300" s="287" t="s">
        <v>90</v>
      </c>
      <c r="AV300" s="13" t="s">
        <v>90</v>
      </c>
      <c r="AW300" s="13" t="s">
        <v>33</v>
      </c>
      <c r="AX300" s="13" t="s">
        <v>78</v>
      </c>
      <c r="AY300" s="287" t="s">
        <v>204</v>
      </c>
    </row>
    <row r="301" s="13" customFormat="1">
      <c r="A301" s="13"/>
      <c r="B301" s="276"/>
      <c r="C301" s="277"/>
      <c r="D301" s="278" t="s">
        <v>213</v>
      </c>
      <c r="E301" s="279" t="s">
        <v>1</v>
      </c>
      <c r="F301" s="280" t="s">
        <v>463</v>
      </c>
      <c r="G301" s="277"/>
      <c r="H301" s="281">
        <v>6</v>
      </c>
      <c r="I301" s="282"/>
      <c r="J301" s="277"/>
      <c r="K301" s="277"/>
      <c r="L301" s="283"/>
      <c r="M301" s="284"/>
      <c r="N301" s="285"/>
      <c r="O301" s="285"/>
      <c r="P301" s="285"/>
      <c r="Q301" s="285"/>
      <c r="R301" s="285"/>
      <c r="S301" s="285"/>
      <c r="T301" s="28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87" t="s">
        <v>213</v>
      </c>
      <c r="AU301" s="287" t="s">
        <v>90</v>
      </c>
      <c r="AV301" s="13" t="s">
        <v>90</v>
      </c>
      <c r="AW301" s="13" t="s">
        <v>33</v>
      </c>
      <c r="AX301" s="13" t="s">
        <v>78</v>
      </c>
      <c r="AY301" s="287" t="s">
        <v>204</v>
      </c>
    </row>
    <row r="302" s="13" customFormat="1">
      <c r="A302" s="13"/>
      <c r="B302" s="276"/>
      <c r="C302" s="277"/>
      <c r="D302" s="278" t="s">
        <v>213</v>
      </c>
      <c r="E302" s="279" t="s">
        <v>1</v>
      </c>
      <c r="F302" s="280" t="s">
        <v>298</v>
      </c>
      <c r="G302" s="277"/>
      <c r="H302" s="281">
        <v>1</v>
      </c>
      <c r="I302" s="282"/>
      <c r="J302" s="277"/>
      <c r="K302" s="277"/>
      <c r="L302" s="283"/>
      <c r="M302" s="284"/>
      <c r="N302" s="285"/>
      <c r="O302" s="285"/>
      <c r="P302" s="285"/>
      <c r="Q302" s="285"/>
      <c r="R302" s="285"/>
      <c r="S302" s="285"/>
      <c r="T302" s="28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87" t="s">
        <v>213</v>
      </c>
      <c r="AU302" s="287" t="s">
        <v>90</v>
      </c>
      <c r="AV302" s="13" t="s">
        <v>90</v>
      </c>
      <c r="AW302" s="13" t="s">
        <v>33</v>
      </c>
      <c r="AX302" s="13" t="s">
        <v>78</v>
      </c>
      <c r="AY302" s="287" t="s">
        <v>204</v>
      </c>
    </row>
    <row r="303" s="14" customFormat="1">
      <c r="A303" s="14"/>
      <c r="B303" s="288"/>
      <c r="C303" s="289"/>
      <c r="D303" s="278" t="s">
        <v>213</v>
      </c>
      <c r="E303" s="290" t="s">
        <v>1</v>
      </c>
      <c r="F303" s="291" t="s">
        <v>218</v>
      </c>
      <c r="G303" s="289"/>
      <c r="H303" s="292">
        <v>9</v>
      </c>
      <c r="I303" s="293"/>
      <c r="J303" s="289"/>
      <c r="K303" s="289"/>
      <c r="L303" s="294"/>
      <c r="M303" s="295"/>
      <c r="N303" s="296"/>
      <c r="O303" s="296"/>
      <c r="P303" s="296"/>
      <c r="Q303" s="296"/>
      <c r="R303" s="296"/>
      <c r="S303" s="296"/>
      <c r="T303" s="297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98" t="s">
        <v>213</v>
      </c>
      <c r="AU303" s="298" t="s">
        <v>90</v>
      </c>
      <c r="AV303" s="14" t="s">
        <v>211</v>
      </c>
      <c r="AW303" s="14" t="s">
        <v>33</v>
      </c>
      <c r="AX303" s="14" t="s">
        <v>85</v>
      </c>
      <c r="AY303" s="298" t="s">
        <v>204</v>
      </c>
    </row>
    <row r="304" s="2" customFormat="1" ht="24.15" customHeight="1">
      <c r="A304" s="40"/>
      <c r="B304" s="41"/>
      <c r="C304" s="263" t="s">
        <v>472</v>
      </c>
      <c r="D304" s="263" t="s">
        <v>207</v>
      </c>
      <c r="E304" s="264" t="s">
        <v>473</v>
      </c>
      <c r="F304" s="265" t="s">
        <v>474</v>
      </c>
      <c r="G304" s="266" t="s">
        <v>292</v>
      </c>
      <c r="H304" s="267">
        <v>4</v>
      </c>
      <c r="I304" s="268"/>
      <c r="J304" s="269">
        <f>ROUND(I304*H304,2)</f>
        <v>0</v>
      </c>
      <c r="K304" s="270"/>
      <c r="L304" s="43"/>
      <c r="M304" s="271" t="s">
        <v>1</v>
      </c>
      <c r="N304" s="272" t="s">
        <v>44</v>
      </c>
      <c r="O304" s="99"/>
      <c r="P304" s="273">
        <f>O304*H304</f>
        <v>0</v>
      </c>
      <c r="Q304" s="273">
        <v>0</v>
      </c>
      <c r="R304" s="273">
        <f>Q304*H304</f>
        <v>0</v>
      </c>
      <c r="S304" s="273">
        <v>0.0022499999999999998</v>
      </c>
      <c r="T304" s="274">
        <f>S304*H304</f>
        <v>0.0089999999999999993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75" t="s">
        <v>254</v>
      </c>
      <c r="AT304" s="275" t="s">
        <v>207</v>
      </c>
      <c r="AU304" s="275" t="s">
        <v>90</v>
      </c>
      <c r="AY304" s="17" t="s">
        <v>204</v>
      </c>
      <c r="BE304" s="160">
        <f>IF(N304="základná",J304,0)</f>
        <v>0</v>
      </c>
      <c r="BF304" s="160">
        <f>IF(N304="znížená",J304,0)</f>
        <v>0</v>
      </c>
      <c r="BG304" s="160">
        <f>IF(N304="zákl. prenesená",J304,0)</f>
        <v>0</v>
      </c>
      <c r="BH304" s="160">
        <f>IF(N304="zníž. prenesená",J304,0)</f>
        <v>0</v>
      </c>
      <c r="BI304" s="160">
        <f>IF(N304="nulová",J304,0)</f>
        <v>0</v>
      </c>
      <c r="BJ304" s="17" t="s">
        <v>90</v>
      </c>
      <c r="BK304" s="160">
        <f>ROUND(I304*H304,2)</f>
        <v>0</v>
      </c>
      <c r="BL304" s="17" t="s">
        <v>254</v>
      </c>
      <c r="BM304" s="275" t="s">
        <v>475</v>
      </c>
    </row>
    <row r="305" s="13" customFormat="1">
      <c r="A305" s="13"/>
      <c r="B305" s="276"/>
      <c r="C305" s="277"/>
      <c r="D305" s="278" t="s">
        <v>213</v>
      </c>
      <c r="E305" s="279" t="s">
        <v>1</v>
      </c>
      <c r="F305" s="280" t="s">
        <v>426</v>
      </c>
      <c r="G305" s="277"/>
      <c r="H305" s="281">
        <v>4</v>
      </c>
      <c r="I305" s="282"/>
      <c r="J305" s="277"/>
      <c r="K305" s="277"/>
      <c r="L305" s="283"/>
      <c r="M305" s="284"/>
      <c r="N305" s="285"/>
      <c r="O305" s="285"/>
      <c r="P305" s="285"/>
      <c r="Q305" s="285"/>
      <c r="R305" s="285"/>
      <c r="S305" s="285"/>
      <c r="T305" s="28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87" t="s">
        <v>213</v>
      </c>
      <c r="AU305" s="287" t="s">
        <v>90</v>
      </c>
      <c r="AV305" s="13" t="s">
        <v>90</v>
      </c>
      <c r="AW305" s="13" t="s">
        <v>33</v>
      </c>
      <c r="AX305" s="13" t="s">
        <v>78</v>
      </c>
      <c r="AY305" s="287" t="s">
        <v>204</v>
      </c>
    </row>
    <row r="306" s="14" customFormat="1">
      <c r="A306" s="14"/>
      <c r="B306" s="288"/>
      <c r="C306" s="289"/>
      <c r="D306" s="278" t="s">
        <v>213</v>
      </c>
      <c r="E306" s="290" t="s">
        <v>1</v>
      </c>
      <c r="F306" s="291" t="s">
        <v>218</v>
      </c>
      <c r="G306" s="289"/>
      <c r="H306" s="292">
        <v>4</v>
      </c>
      <c r="I306" s="293"/>
      <c r="J306" s="289"/>
      <c r="K306" s="289"/>
      <c r="L306" s="294"/>
      <c r="M306" s="295"/>
      <c r="N306" s="296"/>
      <c r="O306" s="296"/>
      <c r="P306" s="296"/>
      <c r="Q306" s="296"/>
      <c r="R306" s="296"/>
      <c r="S306" s="296"/>
      <c r="T306" s="29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98" t="s">
        <v>213</v>
      </c>
      <c r="AU306" s="298" t="s">
        <v>90</v>
      </c>
      <c r="AV306" s="14" t="s">
        <v>211</v>
      </c>
      <c r="AW306" s="14" t="s">
        <v>33</v>
      </c>
      <c r="AX306" s="14" t="s">
        <v>85</v>
      </c>
      <c r="AY306" s="298" t="s">
        <v>204</v>
      </c>
    </row>
    <row r="307" s="2" customFormat="1" ht="24.15" customHeight="1">
      <c r="A307" s="40"/>
      <c r="B307" s="41"/>
      <c r="C307" s="263" t="s">
        <v>476</v>
      </c>
      <c r="D307" s="263" t="s">
        <v>207</v>
      </c>
      <c r="E307" s="264" t="s">
        <v>477</v>
      </c>
      <c r="F307" s="265" t="s">
        <v>478</v>
      </c>
      <c r="G307" s="266" t="s">
        <v>292</v>
      </c>
      <c r="H307" s="267">
        <v>4</v>
      </c>
      <c r="I307" s="268"/>
      <c r="J307" s="269">
        <f>ROUND(I307*H307,2)</f>
        <v>0</v>
      </c>
      <c r="K307" s="270"/>
      <c r="L307" s="43"/>
      <c r="M307" s="271" t="s">
        <v>1</v>
      </c>
      <c r="N307" s="272" t="s">
        <v>44</v>
      </c>
      <c r="O307" s="99"/>
      <c r="P307" s="273">
        <f>O307*H307</f>
        <v>0</v>
      </c>
      <c r="Q307" s="273">
        <v>0</v>
      </c>
      <c r="R307" s="273">
        <f>Q307*H307</f>
        <v>0</v>
      </c>
      <c r="S307" s="273">
        <v>0.0011299999999999999</v>
      </c>
      <c r="T307" s="274">
        <f>S307*H307</f>
        <v>0.0045199999999999997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75" t="s">
        <v>254</v>
      </c>
      <c r="AT307" s="275" t="s">
        <v>207</v>
      </c>
      <c r="AU307" s="275" t="s">
        <v>90</v>
      </c>
      <c r="AY307" s="17" t="s">
        <v>204</v>
      </c>
      <c r="BE307" s="160">
        <f>IF(N307="základná",J307,0)</f>
        <v>0</v>
      </c>
      <c r="BF307" s="160">
        <f>IF(N307="znížená",J307,0)</f>
        <v>0</v>
      </c>
      <c r="BG307" s="160">
        <f>IF(N307="zákl. prenesená",J307,0)</f>
        <v>0</v>
      </c>
      <c r="BH307" s="160">
        <f>IF(N307="zníž. prenesená",J307,0)</f>
        <v>0</v>
      </c>
      <c r="BI307" s="160">
        <f>IF(N307="nulová",J307,0)</f>
        <v>0</v>
      </c>
      <c r="BJ307" s="17" t="s">
        <v>90</v>
      </c>
      <c r="BK307" s="160">
        <f>ROUND(I307*H307,2)</f>
        <v>0</v>
      </c>
      <c r="BL307" s="17" t="s">
        <v>254</v>
      </c>
      <c r="BM307" s="275" t="s">
        <v>479</v>
      </c>
    </row>
    <row r="308" s="13" customFormat="1">
      <c r="A308" s="13"/>
      <c r="B308" s="276"/>
      <c r="C308" s="277"/>
      <c r="D308" s="278" t="s">
        <v>213</v>
      </c>
      <c r="E308" s="279" t="s">
        <v>1</v>
      </c>
      <c r="F308" s="280" t="s">
        <v>426</v>
      </c>
      <c r="G308" s="277"/>
      <c r="H308" s="281">
        <v>4</v>
      </c>
      <c r="I308" s="282"/>
      <c r="J308" s="277"/>
      <c r="K308" s="277"/>
      <c r="L308" s="283"/>
      <c r="M308" s="284"/>
      <c r="N308" s="285"/>
      <c r="O308" s="285"/>
      <c r="P308" s="285"/>
      <c r="Q308" s="285"/>
      <c r="R308" s="285"/>
      <c r="S308" s="285"/>
      <c r="T308" s="28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87" t="s">
        <v>213</v>
      </c>
      <c r="AU308" s="287" t="s">
        <v>90</v>
      </c>
      <c r="AV308" s="13" t="s">
        <v>90</v>
      </c>
      <c r="AW308" s="13" t="s">
        <v>33</v>
      </c>
      <c r="AX308" s="13" t="s">
        <v>78</v>
      </c>
      <c r="AY308" s="287" t="s">
        <v>204</v>
      </c>
    </row>
    <row r="309" s="14" customFormat="1">
      <c r="A309" s="14"/>
      <c r="B309" s="288"/>
      <c r="C309" s="289"/>
      <c r="D309" s="278" t="s">
        <v>213</v>
      </c>
      <c r="E309" s="290" t="s">
        <v>1</v>
      </c>
      <c r="F309" s="291" t="s">
        <v>218</v>
      </c>
      <c r="G309" s="289"/>
      <c r="H309" s="292">
        <v>4</v>
      </c>
      <c r="I309" s="293"/>
      <c r="J309" s="289"/>
      <c r="K309" s="289"/>
      <c r="L309" s="294"/>
      <c r="M309" s="295"/>
      <c r="N309" s="296"/>
      <c r="O309" s="296"/>
      <c r="P309" s="296"/>
      <c r="Q309" s="296"/>
      <c r="R309" s="296"/>
      <c r="S309" s="296"/>
      <c r="T309" s="29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98" t="s">
        <v>213</v>
      </c>
      <c r="AU309" s="298" t="s">
        <v>90</v>
      </c>
      <c r="AV309" s="14" t="s">
        <v>211</v>
      </c>
      <c r="AW309" s="14" t="s">
        <v>33</v>
      </c>
      <c r="AX309" s="14" t="s">
        <v>85</v>
      </c>
      <c r="AY309" s="298" t="s">
        <v>204</v>
      </c>
    </row>
    <row r="310" s="2" customFormat="1" ht="24.15" customHeight="1">
      <c r="A310" s="40"/>
      <c r="B310" s="41"/>
      <c r="C310" s="263" t="s">
        <v>480</v>
      </c>
      <c r="D310" s="263" t="s">
        <v>207</v>
      </c>
      <c r="E310" s="264" t="s">
        <v>481</v>
      </c>
      <c r="F310" s="265" t="s">
        <v>482</v>
      </c>
      <c r="G310" s="266" t="s">
        <v>414</v>
      </c>
      <c r="H310" s="267"/>
      <c r="I310" s="268"/>
      <c r="J310" s="269">
        <f>ROUND(I310*H310,2)</f>
        <v>0</v>
      </c>
      <c r="K310" s="270"/>
      <c r="L310" s="43"/>
      <c r="M310" s="271" t="s">
        <v>1</v>
      </c>
      <c r="N310" s="272" t="s">
        <v>44</v>
      </c>
      <c r="O310" s="99"/>
      <c r="P310" s="273">
        <f>O310*H310</f>
        <v>0</v>
      </c>
      <c r="Q310" s="273">
        <v>0</v>
      </c>
      <c r="R310" s="273">
        <f>Q310*H310</f>
        <v>0</v>
      </c>
      <c r="S310" s="273">
        <v>0</v>
      </c>
      <c r="T310" s="274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75" t="s">
        <v>254</v>
      </c>
      <c r="AT310" s="275" t="s">
        <v>207</v>
      </c>
      <c r="AU310" s="275" t="s">
        <v>90</v>
      </c>
      <c r="AY310" s="17" t="s">
        <v>204</v>
      </c>
      <c r="BE310" s="160">
        <f>IF(N310="základná",J310,0)</f>
        <v>0</v>
      </c>
      <c r="BF310" s="160">
        <f>IF(N310="znížená",J310,0)</f>
        <v>0</v>
      </c>
      <c r="BG310" s="160">
        <f>IF(N310="zákl. prenesená",J310,0)</f>
        <v>0</v>
      </c>
      <c r="BH310" s="160">
        <f>IF(N310="zníž. prenesená",J310,0)</f>
        <v>0</v>
      </c>
      <c r="BI310" s="160">
        <f>IF(N310="nulová",J310,0)</f>
        <v>0</v>
      </c>
      <c r="BJ310" s="17" t="s">
        <v>90</v>
      </c>
      <c r="BK310" s="160">
        <f>ROUND(I310*H310,2)</f>
        <v>0</v>
      </c>
      <c r="BL310" s="17" t="s">
        <v>254</v>
      </c>
      <c r="BM310" s="275" t="s">
        <v>483</v>
      </c>
    </row>
    <row r="311" s="12" customFormat="1" ht="22.8" customHeight="1">
      <c r="A311" s="12"/>
      <c r="B311" s="248"/>
      <c r="C311" s="249"/>
      <c r="D311" s="250" t="s">
        <v>77</v>
      </c>
      <c r="E311" s="261" t="s">
        <v>484</v>
      </c>
      <c r="F311" s="261" t="s">
        <v>485</v>
      </c>
      <c r="G311" s="249"/>
      <c r="H311" s="249"/>
      <c r="I311" s="252"/>
      <c r="J311" s="262">
        <f>BK311</f>
        <v>0</v>
      </c>
      <c r="K311" s="249"/>
      <c r="L311" s="253"/>
      <c r="M311" s="254"/>
      <c r="N311" s="255"/>
      <c r="O311" s="255"/>
      <c r="P311" s="256">
        <f>SUM(P312:P322)</f>
        <v>0</v>
      </c>
      <c r="Q311" s="255"/>
      <c r="R311" s="256">
        <f>SUM(R312:R322)</f>
        <v>0.18655434000000004</v>
      </c>
      <c r="S311" s="255"/>
      <c r="T311" s="257">
        <f>SUM(T312:T322)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58" t="s">
        <v>90</v>
      </c>
      <c r="AT311" s="259" t="s">
        <v>77</v>
      </c>
      <c r="AU311" s="259" t="s">
        <v>85</v>
      </c>
      <c r="AY311" s="258" t="s">
        <v>204</v>
      </c>
      <c r="BK311" s="260">
        <f>SUM(BK312:BK322)</f>
        <v>0</v>
      </c>
    </row>
    <row r="312" s="2" customFormat="1" ht="33" customHeight="1">
      <c r="A312" s="40"/>
      <c r="B312" s="41"/>
      <c r="C312" s="263" t="s">
        <v>486</v>
      </c>
      <c r="D312" s="263" t="s">
        <v>207</v>
      </c>
      <c r="E312" s="264" t="s">
        <v>487</v>
      </c>
      <c r="F312" s="265" t="s">
        <v>488</v>
      </c>
      <c r="G312" s="266" t="s">
        <v>292</v>
      </c>
      <c r="H312" s="267">
        <v>7</v>
      </c>
      <c r="I312" s="268"/>
      <c r="J312" s="269">
        <f>ROUND(I312*H312,2)</f>
        <v>0</v>
      </c>
      <c r="K312" s="270"/>
      <c r="L312" s="43"/>
      <c r="M312" s="271" t="s">
        <v>1</v>
      </c>
      <c r="N312" s="272" t="s">
        <v>44</v>
      </c>
      <c r="O312" s="99"/>
      <c r="P312" s="273">
        <f>O312*H312</f>
        <v>0</v>
      </c>
      <c r="Q312" s="273">
        <v>0</v>
      </c>
      <c r="R312" s="273">
        <f>Q312*H312</f>
        <v>0</v>
      </c>
      <c r="S312" s="273">
        <v>0</v>
      </c>
      <c r="T312" s="274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75" t="s">
        <v>254</v>
      </c>
      <c r="AT312" s="275" t="s">
        <v>207</v>
      </c>
      <c r="AU312" s="275" t="s">
        <v>90</v>
      </c>
      <c r="AY312" s="17" t="s">
        <v>204</v>
      </c>
      <c r="BE312" s="160">
        <f>IF(N312="základná",J312,0)</f>
        <v>0</v>
      </c>
      <c r="BF312" s="160">
        <f>IF(N312="znížená",J312,0)</f>
        <v>0</v>
      </c>
      <c r="BG312" s="160">
        <f>IF(N312="zákl. prenesená",J312,0)</f>
        <v>0</v>
      </c>
      <c r="BH312" s="160">
        <f>IF(N312="zníž. prenesená",J312,0)</f>
        <v>0</v>
      </c>
      <c r="BI312" s="160">
        <f>IF(N312="nulová",J312,0)</f>
        <v>0</v>
      </c>
      <c r="BJ312" s="17" t="s">
        <v>90</v>
      </c>
      <c r="BK312" s="160">
        <f>ROUND(I312*H312,2)</f>
        <v>0</v>
      </c>
      <c r="BL312" s="17" t="s">
        <v>254</v>
      </c>
      <c r="BM312" s="275" t="s">
        <v>489</v>
      </c>
    </row>
    <row r="313" s="13" customFormat="1">
      <c r="A313" s="13"/>
      <c r="B313" s="276"/>
      <c r="C313" s="277"/>
      <c r="D313" s="278" t="s">
        <v>213</v>
      </c>
      <c r="E313" s="279" t="s">
        <v>1</v>
      </c>
      <c r="F313" s="280" t="s">
        <v>490</v>
      </c>
      <c r="G313" s="277"/>
      <c r="H313" s="281">
        <v>2</v>
      </c>
      <c r="I313" s="282"/>
      <c r="J313" s="277"/>
      <c r="K313" s="277"/>
      <c r="L313" s="283"/>
      <c r="M313" s="284"/>
      <c r="N313" s="285"/>
      <c r="O313" s="285"/>
      <c r="P313" s="285"/>
      <c r="Q313" s="285"/>
      <c r="R313" s="285"/>
      <c r="S313" s="285"/>
      <c r="T313" s="28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87" t="s">
        <v>213</v>
      </c>
      <c r="AU313" s="287" t="s">
        <v>90</v>
      </c>
      <c r="AV313" s="13" t="s">
        <v>90</v>
      </c>
      <c r="AW313" s="13" t="s">
        <v>33</v>
      </c>
      <c r="AX313" s="13" t="s">
        <v>78</v>
      </c>
      <c r="AY313" s="287" t="s">
        <v>204</v>
      </c>
    </row>
    <row r="314" s="13" customFormat="1">
      <c r="A314" s="13"/>
      <c r="B314" s="276"/>
      <c r="C314" s="277"/>
      <c r="D314" s="278" t="s">
        <v>213</v>
      </c>
      <c r="E314" s="279" t="s">
        <v>1</v>
      </c>
      <c r="F314" s="280" t="s">
        <v>295</v>
      </c>
      <c r="G314" s="277"/>
      <c r="H314" s="281">
        <v>2</v>
      </c>
      <c r="I314" s="282"/>
      <c r="J314" s="277"/>
      <c r="K314" s="277"/>
      <c r="L314" s="283"/>
      <c r="M314" s="284"/>
      <c r="N314" s="285"/>
      <c r="O314" s="285"/>
      <c r="P314" s="285"/>
      <c r="Q314" s="285"/>
      <c r="R314" s="285"/>
      <c r="S314" s="285"/>
      <c r="T314" s="28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87" t="s">
        <v>213</v>
      </c>
      <c r="AU314" s="287" t="s">
        <v>90</v>
      </c>
      <c r="AV314" s="13" t="s">
        <v>90</v>
      </c>
      <c r="AW314" s="13" t="s">
        <v>33</v>
      </c>
      <c r="AX314" s="13" t="s">
        <v>78</v>
      </c>
      <c r="AY314" s="287" t="s">
        <v>204</v>
      </c>
    </row>
    <row r="315" s="13" customFormat="1">
      <c r="A315" s="13"/>
      <c r="B315" s="276"/>
      <c r="C315" s="277"/>
      <c r="D315" s="278" t="s">
        <v>213</v>
      </c>
      <c r="E315" s="279" t="s">
        <v>1</v>
      </c>
      <c r="F315" s="280" t="s">
        <v>296</v>
      </c>
      <c r="G315" s="277"/>
      <c r="H315" s="281">
        <v>2</v>
      </c>
      <c r="I315" s="282"/>
      <c r="J315" s="277"/>
      <c r="K315" s="277"/>
      <c r="L315" s="283"/>
      <c r="M315" s="284"/>
      <c r="N315" s="285"/>
      <c r="O315" s="285"/>
      <c r="P315" s="285"/>
      <c r="Q315" s="285"/>
      <c r="R315" s="285"/>
      <c r="S315" s="285"/>
      <c r="T315" s="28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87" t="s">
        <v>213</v>
      </c>
      <c r="AU315" s="287" t="s">
        <v>90</v>
      </c>
      <c r="AV315" s="13" t="s">
        <v>90</v>
      </c>
      <c r="AW315" s="13" t="s">
        <v>33</v>
      </c>
      <c r="AX315" s="13" t="s">
        <v>78</v>
      </c>
      <c r="AY315" s="287" t="s">
        <v>204</v>
      </c>
    </row>
    <row r="316" s="13" customFormat="1">
      <c r="A316" s="13"/>
      <c r="B316" s="276"/>
      <c r="C316" s="277"/>
      <c r="D316" s="278" t="s">
        <v>213</v>
      </c>
      <c r="E316" s="279" t="s">
        <v>1</v>
      </c>
      <c r="F316" s="280" t="s">
        <v>298</v>
      </c>
      <c r="G316" s="277"/>
      <c r="H316" s="281">
        <v>1</v>
      </c>
      <c r="I316" s="282"/>
      <c r="J316" s="277"/>
      <c r="K316" s="277"/>
      <c r="L316" s="283"/>
      <c r="M316" s="284"/>
      <c r="N316" s="285"/>
      <c r="O316" s="285"/>
      <c r="P316" s="285"/>
      <c r="Q316" s="285"/>
      <c r="R316" s="285"/>
      <c r="S316" s="285"/>
      <c r="T316" s="28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87" t="s">
        <v>213</v>
      </c>
      <c r="AU316" s="287" t="s">
        <v>90</v>
      </c>
      <c r="AV316" s="13" t="s">
        <v>90</v>
      </c>
      <c r="AW316" s="13" t="s">
        <v>33</v>
      </c>
      <c r="AX316" s="13" t="s">
        <v>78</v>
      </c>
      <c r="AY316" s="287" t="s">
        <v>204</v>
      </c>
    </row>
    <row r="317" s="14" customFormat="1">
      <c r="A317" s="14"/>
      <c r="B317" s="288"/>
      <c r="C317" s="289"/>
      <c r="D317" s="278" t="s">
        <v>213</v>
      </c>
      <c r="E317" s="290" t="s">
        <v>1</v>
      </c>
      <c r="F317" s="291" t="s">
        <v>218</v>
      </c>
      <c r="G317" s="289"/>
      <c r="H317" s="292">
        <v>7</v>
      </c>
      <c r="I317" s="293"/>
      <c r="J317" s="289"/>
      <c r="K317" s="289"/>
      <c r="L317" s="294"/>
      <c r="M317" s="295"/>
      <c r="N317" s="296"/>
      <c r="O317" s="296"/>
      <c r="P317" s="296"/>
      <c r="Q317" s="296"/>
      <c r="R317" s="296"/>
      <c r="S317" s="296"/>
      <c r="T317" s="297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98" t="s">
        <v>213</v>
      </c>
      <c r="AU317" s="298" t="s">
        <v>90</v>
      </c>
      <c r="AV317" s="14" t="s">
        <v>211</v>
      </c>
      <c r="AW317" s="14" t="s">
        <v>33</v>
      </c>
      <c r="AX317" s="14" t="s">
        <v>85</v>
      </c>
      <c r="AY317" s="298" t="s">
        <v>204</v>
      </c>
    </row>
    <row r="318" s="2" customFormat="1" ht="24.15" customHeight="1">
      <c r="A318" s="40"/>
      <c r="B318" s="41"/>
      <c r="C318" s="310" t="s">
        <v>491</v>
      </c>
      <c r="D318" s="310" t="s">
        <v>392</v>
      </c>
      <c r="E318" s="311" t="s">
        <v>492</v>
      </c>
      <c r="F318" s="312" t="s">
        <v>493</v>
      </c>
      <c r="G318" s="313" t="s">
        <v>292</v>
      </c>
      <c r="H318" s="314">
        <v>7</v>
      </c>
      <c r="I318" s="315"/>
      <c r="J318" s="316">
        <f>ROUND(I318*H318,2)</f>
        <v>0</v>
      </c>
      <c r="K318" s="317"/>
      <c r="L318" s="318"/>
      <c r="M318" s="319" t="s">
        <v>1</v>
      </c>
      <c r="N318" s="320" t="s">
        <v>44</v>
      </c>
      <c r="O318" s="99"/>
      <c r="P318" s="273">
        <f>O318*H318</f>
        <v>0</v>
      </c>
      <c r="Q318" s="273">
        <v>0.001</v>
      </c>
      <c r="R318" s="273">
        <f>Q318*H318</f>
        <v>0.0070000000000000001</v>
      </c>
      <c r="S318" s="273">
        <v>0</v>
      </c>
      <c r="T318" s="274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75" t="s">
        <v>379</v>
      </c>
      <c r="AT318" s="275" t="s">
        <v>392</v>
      </c>
      <c r="AU318" s="275" t="s">
        <v>90</v>
      </c>
      <c r="AY318" s="17" t="s">
        <v>204</v>
      </c>
      <c r="BE318" s="160">
        <f>IF(N318="základná",J318,0)</f>
        <v>0</v>
      </c>
      <c r="BF318" s="160">
        <f>IF(N318="znížená",J318,0)</f>
        <v>0</v>
      </c>
      <c r="BG318" s="160">
        <f>IF(N318="zákl. prenesená",J318,0)</f>
        <v>0</v>
      </c>
      <c r="BH318" s="160">
        <f>IF(N318="zníž. prenesená",J318,0)</f>
        <v>0</v>
      </c>
      <c r="BI318" s="160">
        <f>IF(N318="nulová",J318,0)</f>
        <v>0</v>
      </c>
      <c r="BJ318" s="17" t="s">
        <v>90</v>
      </c>
      <c r="BK318" s="160">
        <f>ROUND(I318*H318,2)</f>
        <v>0</v>
      </c>
      <c r="BL318" s="17" t="s">
        <v>254</v>
      </c>
      <c r="BM318" s="275" t="s">
        <v>494</v>
      </c>
    </row>
    <row r="319" s="2" customFormat="1" ht="24.15" customHeight="1">
      <c r="A319" s="40"/>
      <c r="B319" s="41"/>
      <c r="C319" s="310" t="s">
        <v>495</v>
      </c>
      <c r="D319" s="310" t="s">
        <v>392</v>
      </c>
      <c r="E319" s="311" t="s">
        <v>496</v>
      </c>
      <c r="F319" s="312" t="s">
        <v>497</v>
      </c>
      <c r="G319" s="313" t="s">
        <v>292</v>
      </c>
      <c r="H319" s="314">
        <v>7</v>
      </c>
      <c r="I319" s="315"/>
      <c r="J319" s="316">
        <f>ROUND(I319*H319,2)</f>
        <v>0</v>
      </c>
      <c r="K319" s="317"/>
      <c r="L319" s="318"/>
      <c r="M319" s="319" t="s">
        <v>1</v>
      </c>
      <c r="N319" s="320" t="s">
        <v>44</v>
      </c>
      <c r="O319" s="99"/>
      <c r="P319" s="273">
        <f>O319*H319</f>
        <v>0</v>
      </c>
      <c r="Q319" s="273">
        <v>0.025000000000000001</v>
      </c>
      <c r="R319" s="273">
        <f>Q319*H319</f>
        <v>0.17500000000000002</v>
      </c>
      <c r="S319" s="273">
        <v>0</v>
      </c>
      <c r="T319" s="274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75" t="s">
        <v>379</v>
      </c>
      <c r="AT319" s="275" t="s">
        <v>392</v>
      </c>
      <c r="AU319" s="275" t="s">
        <v>90</v>
      </c>
      <c r="AY319" s="17" t="s">
        <v>204</v>
      </c>
      <c r="BE319" s="160">
        <f>IF(N319="základná",J319,0)</f>
        <v>0</v>
      </c>
      <c r="BF319" s="160">
        <f>IF(N319="znížená",J319,0)</f>
        <v>0</v>
      </c>
      <c r="BG319" s="160">
        <f>IF(N319="zákl. prenesená",J319,0)</f>
        <v>0</v>
      </c>
      <c r="BH319" s="160">
        <f>IF(N319="zníž. prenesená",J319,0)</f>
        <v>0</v>
      </c>
      <c r="BI319" s="160">
        <f>IF(N319="nulová",J319,0)</f>
        <v>0</v>
      </c>
      <c r="BJ319" s="17" t="s">
        <v>90</v>
      </c>
      <c r="BK319" s="160">
        <f>ROUND(I319*H319,2)</f>
        <v>0</v>
      </c>
      <c r="BL319" s="17" t="s">
        <v>254</v>
      </c>
      <c r="BM319" s="275" t="s">
        <v>498</v>
      </c>
    </row>
    <row r="320" s="2" customFormat="1" ht="16.5" customHeight="1">
      <c r="A320" s="40"/>
      <c r="B320" s="41"/>
      <c r="C320" s="263" t="s">
        <v>499</v>
      </c>
      <c r="D320" s="263" t="s">
        <v>207</v>
      </c>
      <c r="E320" s="264" t="s">
        <v>500</v>
      </c>
      <c r="F320" s="265" t="s">
        <v>501</v>
      </c>
      <c r="G320" s="266" t="s">
        <v>292</v>
      </c>
      <c r="H320" s="267">
        <v>7</v>
      </c>
      <c r="I320" s="268"/>
      <c r="J320" s="269">
        <f>ROUND(I320*H320,2)</f>
        <v>0</v>
      </c>
      <c r="K320" s="270"/>
      <c r="L320" s="43"/>
      <c r="M320" s="271" t="s">
        <v>1</v>
      </c>
      <c r="N320" s="272" t="s">
        <v>44</v>
      </c>
      <c r="O320" s="99"/>
      <c r="P320" s="273">
        <f>O320*H320</f>
        <v>0</v>
      </c>
      <c r="Q320" s="273">
        <v>3.0620000000000002E-05</v>
      </c>
      <c r="R320" s="273">
        <f>Q320*H320</f>
        <v>0.00021434000000000001</v>
      </c>
      <c r="S320" s="273">
        <v>0</v>
      </c>
      <c r="T320" s="274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75" t="s">
        <v>254</v>
      </c>
      <c r="AT320" s="275" t="s">
        <v>207</v>
      </c>
      <c r="AU320" s="275" t="s">
        <v>90</v>
      </c>
      <c r="AY320" s="17" t="s">
        <v>204</v>
      </c>
      <c r="BE320" s="160">
        <f>IF(N320="základná",J320,0)</f>
        <v>0</v>
      </c>
      <c r="BF320" s="160">
        <f>IF(N320="znížená",J320,0)</f>
        <v>0</v>
      </c>
      <c r="BG320" s="160">
        <f>IF(N320="zákl. prenesená",J320,0)</f>
        <v>0</v>
      </c>
      <c r="BH320" s="160">
        <f>IF(N320="zníž. prenesená",J320,0)</f>
        <v>0</v>
      </c>
      <c r="BI320" s="160">
        <f>IF(N320="nulová",J320,0)</f>
        <v>0</v>
      </c>
      <c r="BJ320" s="17" t="s">
        <v>90</v>
      </c>
      <c r="BK320" s="160">
        <f>ROUND(I320*H320,2)</f>
        <v>0</v>
      </c>
      <c r="BL320" s="17" t="s">
        <v>254</v>
      </c>
      <c r="BM320" s="275" t="s">
        <v>502</v>
      </c>
    </row>
    <row r="321" s="2" customFormat="1" ht="16.5" customHeight="1">
      <c r="A321" s="40"/>
      <c r="B321" s="41"/>
      <c r="C321" s="310" t="s">
        <v>503</v>
      </c>
      <c r="D321" s="310" t="s">
        <v>392</v>
      </c>
      <c r="E321" s="311" t="s">
        <v>504</v>
      </c>
      <c r="F321" s="312" t="s">
        <v>505</v>
      </c>
      <c r="G321" s="313" t="s">
        <v>292</v>
      </c>
      <c r="H321" s="314">
        <v>7</v>
      </c>
      <c r="I321" s="315"/>
      <c r="J321" s="316">
        <f>ROUND(I321*H321,2)</f>
        <v>0</v>
      </c>
      <c r="K321" s="317"/>
      <c r="L321" s="318"/>
      <c r="M321" s="319" t="s">
        <v>1</v>
      </c>
      <c r="N321" s="320" t="s">
        <v>44</v>
      </c>
      <c r="O321" s="99"/>
      <c r="P321" s="273">
        <f>O321*H321</f>
        <v>0</v>
      </c>
      <c r="Q321" s="273">
        <v>0.00062</v>
      </c>
      <c r="R321" s="273">
        <f>Q321*H321</f>
        <v>0.0043400000000000001</v>
      </c>
      <c r="S321" s="273">
        <v>0</v>
      </c>
      <c r="T321" s="274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75" t="s">
        <v>379</v>
      </c>
      <c r="AT321" s="275" t="s">
        <v>392</v>
      </c>
      <c r="AU321" s="275" t="s">
        <v>90</v>
      </c>
      <c r="AY321" s="17" t="s">
        <v>204</v>
      </c>
      <c r="BE321" s="160">
        <f>IF(N321="základná",J321,0)</f>
        <v>0</v>
      </c>
      <c r="BF321" s="160">
        <f>IF(N321="znížená",J321,0)</f>
        <v>0</v>
      </c>
      <c r="BG321" s="160">
        <f>IF(N321="zákl. prenesená",J321,0)</f>
        <v>0</v>
      </c>
      <c r="BH321" s="160">
        <f>IF(N321="zníž. prenesená",J321,0)</f>
        <v>0</v>
      </c>
      <c r="BI321" s="160">
        <f>IF(N321="nulová",J321,0)</f>
        <v>0</v>
      </c>
      <c r="BJ321" s="17" t="s">
        <v>90</v>
      </c>
      <c r="BK321" s="160">
        <f>ROUND(I321*H321,2)</f>
        <v>0</v>
      </c>
      <c r="BL321" s="17" t="s">
        <v>254</v>
      </c>
      <c r="BM321" s="275" t="s">
        <v>506</v>
      </c>
    </row>
    <row r="322" s="2" customFormat="1" ht="24.15" customHeight="1">
      <c r="A322" s="40"/>
      <c r="B322" s="41"/>
      <c r="C322" s="263" t="s">
        <v>507</v>
      </c>
      <c r="D322" s="263" t="s">
        <v>207</v>
      </c>
      <c r="E322" s="264" t="s">
        <v>508</v>
      </c>
      <c r="F322" s="265" t="s">
        <v>509</v>
      </c>
      <c r="G322" s="266" t="s">
        <v>414</v>
      </c>
      <c r="H322" s="267"/>
      <c r="I322" s="268"/>
      <c r="J322" s="269">
        <f>ROUND(I322*H322,2)</f>
        <v>0</v>
      </c>
      <c r="K322" s="270"/>
      <c r="L322" s="43"/>
      <c r="M322" s="271" t="s">
        <v>1</v>
      </c>
      <c r="N322" s="272" t="s">
        <v>44</v>
      </c>
      <c r="O322" s="99"/>
      <c r="P322" s="273">
        <f>O322*H322</f>
        <v>0</v>
      </c>
      <c r="Q322" s="273">
        <v>0</v>
      </c>
      <c r="R322" s="273">
        <f>Q322*H322</f>
        <v>0</v>
      </c>
      <c r="S322" s="273">
        <v>0</v>
      </c>
      <c r="T322" s="274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75" t="s">
        <v>254</v>
      </c>
      <c r="AT322" s="275" t="s">
        <v>207</v>
      </c>
      <c r="AU322" s="275" t="s">
        <v>90</v>
      </c>
      <c r="AY322" s="17" t="s">
        <v>204</v>
      </c>
      <c r="BE322" s="160">
        <f>IF(N322="základná",J322,0)</f>
        <v>0</v>
      </c>
      <c r="BF322" s="160">
        <f>IF(N322="znížená",J322,0)</f>
        <v>0</v>
      </c>
      <c r="BG322" s="160">
        <f>IF(N322="zákl. prenesená",J322,0)</f>
        <v>0</v>
      </c>
      <c r="BH322" s="160">
        <f>IF(N322="zníž. prenesená",J322,0)</f>
        <v>0</v>
      </c>
      <c r="BI322" s="160">
        <f>IF(N322="nulová",J322,0)</f>
        <v>0</v>
      </c>
      <c r="BJ322" s="17" t="s">
        <v>90</v>
      </c>
      <c r="BK322" s="160">
        <f>ROUND(I322*H322,2)</f>
        <v>0</v>
      </c>
      <c r="BL322" s="17" t="s">
        <v>254</v>
      </c>
      <c r="BM322" s="275" t="s">
        <v>510</v>
      </c>
    </row>
    <row r="323" s="12" customFormat="1" ht="22.8" customHeight="1">
      <c r="A323" s="12"/>
      <c r="B323" s="248"/>
      <c r="C323" s="249"/>
      <c r="D323" s="250" t="s">
        <v>77</v>
      </c>
      <c r="E323" s="261" t="s">
        <v>511</v>
      </c>
      <c r="F323" s="261" t="s">
        <v>512</v>
      </c>
      <c r="G323" s="249"/>
      <c r="H323" s="249"/>
      <c r="I323" s="252"/>
      <c r="J323" s="262">
        <f>BK323</f>
        <v>0</v>
      </c>
      <c r="K323" s="249"/>
      <c r="L323" s="253"/>
      <c r="M323" s="254"/>
      <c r="N323" s="255"/>
      <c r="O323" s="255"/>
      <c r="P323" s="256">
        <f>SUM(P324:P327)</f>
        <v>0</v>
      </c>
      <c r="Q323" s="255"/>
      <c r="R323" s="256">
        <f>SUM(R324:R327)</f>
        <v>0.0224</v>
      </c>
      <c r="S323" s="255"/>
      <c r="T323" s="257">
        <f>SUM(T324:T327)</f>
        <v>0.038399999999999997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58" t="s">
        <v>90</v>
      </c>
      <c r="AT323" s="259" t="s">
        <v>77</v>
      </c>
      <c r="AU323" s="259" t="s">
        <v>85</v>
      </c>
      <c r="AY323" s="258" t="s">
        <v>204</v>
      </c>
      <c r="BK323" s="260">
        <f>SUM(BK324:BK327)</f>
        <v>0</v>
      </c>
    </row>
    <row r="324" s="2" customFormat="1" ht="24.15" customHeight="1">
      <c r="A324" s="40"/>
      <c r="B324" s="41"/>
      <c r="C324" s="263" t="s">
        <v>513</v>
      </c>
      <c r="D324" s="263" t="s">
        <v>207</v>
      </c>
      <c r="E324" s="264" t="s">
        <v>514</v>
      </c>
      <c r="F324" s="265" t="s">
        <v>515</v>
      </c>
      <c r="G324" s="266" t="s">
        <v>292</v>
      </c>
      <c r="H324" s="267">
        <v>8</v>
      </c>
      <c r="I324" s="268"/>
      <c r="J324" s="269">
        <f>ROUND(I324*H324,2)</f>
        <v>0</v>
      </c>
      <c r="K324" s="270"/>
      <c r="L324" s="43"/>
      <c r="M324" s="271" t="s">
        <v>1</v>
      </c>
      <c r="N324" s="272" t="s">
        <v>44</v>
      </c>
      <c r="O324" s="99"/>
      <c r="P324" s="273">
        <f>O324*H324</f>
        <v>0</v>
      </c>
      <c r="Q324" s="273">
        <v>0</v>
      </c>
      <c r="R324" s="273">
        <f>Q324*H324</f>
        <v>0</v>
      </c>
      <c r="S324" s="273">
        <v>0</v>
      </c>
      <c r="T324" s="274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75" t="s">
        <v>254</v>
      </c>
      <c r="AT324" s="275" t="s">
        <v>207</v>
      </c>
      <c r="AU324" s="275" t="s">
        <v>90</v>
      </c>
      <c r="AY324" s="17" t="s">
        <v>204</v>
      </c>
      <c r="BE324" s="160">
        <f>IF(N324="základná",J324,0)</f>
        <v>0</v>
      </c>
      <c r="BF324" s="160">
        <f>IF(N324="znížená",J324,0)</f>
        <v>0</v>
      </c>
      <c r="BG324" s="160">
        <f>IF(N324="zákl. prenesená",J324,0)</f>
        <v>0</v>
      </c>
      <c r="BH324" s="160">
        <f>IF(N324="zníž. prenesená",J324,0)</f>
        <v>0</v>
      </c>
      <c r="BI324" s="160">
        <f>IF(N324="nulová",J324,0)</f>
        <v>0</v>
      </c>
      <c r="BJ324" s="17" t="s">
        <v>90</v>
      </c>
      <c r="BK324" s="160">
        <f>ROUND(I324*H324,2)</f>
        <v>0</v>
      </c>
      <c r="BL324" s="17" t="s">
        <v>254</v>
      </c>
      <c r="BM324" s="275" t="s">
        <v>516</v>
      </c>
    </row>
    <row r="325" s="2" customFormat="1" ht="16.5" customHeight="1">
      <c r="A325" s="40"/>
      <c r="B325" s="41"/>
      <c r="C325" s="310" t="s">
        <v>517</v>
      </c>
      <c r="D325" s="310" t="s">
        <v>392</v>
      </c>
      <c r="E325" s="311" t="s">
        <v>518</v>
      </c>
      <c r="F325" s="312" t="s">
        <v>519</v>
      </c>
      <c r="G325" s="313" t="s">
        <v>292</v>
      </c>
      <c r="H325" s="314">
        <v>8</v>
      </c>
      <c r="I325" s="315"/>
      <c r="J325" s="316">
        <f>ROUND(I325*H325,2)</f>
        <v>0</v>
      </c>
      <c r="K325" s="317"/>
      <c r="L325" s="318"/>
      <c r="M325" s="319" t="s">
        <v>1</v>
      </c>
      <c r="N325" s="320" t="s">
        <v>44</v>
      </c>
      <c r="O325" s="99"/>
      <c r="P325" s="273">
        <f>O325*H325</f>
        <v>0</v>
      </c>
      <c r="Q325" s="273">
        <v>0.0028</v>
      </c>
      <c r="R325" s="273">
        <f>Q325*H325</f>
        <v>0.0224</v>
      </c>
      <c r="S325" s="273">
        <v>0</v>
      </c>
      <c r="T325" s="274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75" t="s">
        <v>379</v>
      </c>
      <c r="AT325" s="275" t="s">
        <v>392</v>
      </c>
      <c r="AU325" s="275" t="s">
        <v>90</v>
      </c>
      <c r="AY325" s="17" t="s">
        <v>204</v>
      </c>
      <c r="BE325" s="160">
        <f>IF(N325="základná",J325,0)</f>
        <v>0</v>
      </c>
      <c r="BF325" s="160">
        <f>IF(N325="znížená",J325,0)</f>
        <v>0</v>
      </c>
      <c r="BG325" s="160">
        <f>IF(N325="zákl. prenesená",J325,0)</f>
        <v>0</v>
      </c>
      <c r="BH325" s="160">
        <f>IF(N325="zníž. prenesená",J325,0)</f>
        <v>0</v>
      </c>
      <c r="BI325" s="160">
        <f>IF(N325="nulová",J325,0)</f>
        <v>0</v>
      </c>
      <c r="BJ325" s="17" t="s">
        <v>90</v>
      </c>
      <c r="BK325" s="160">
        <f>ROUND(I325*H325,2)</f>
        <v>0</v>
      </c>
      <c r="BL325" s="17" t="s">
        <v>254</v>
      </c>
      <c r="BM325" s="275" t="s">
        <v>520</v>
      </c>
    </row>
    <row r="326" s="2" customFormat="1" ht="24.15" customHeight="1">
      <c r="A326" s="40"/>
      <c r="B326" s="41"/>
      <c r="C326" s="263" t="s">
        <v>521</v>
      </c>
      <c r="D326" s="263" t="s">
        <v>207</v>
      </c>
      <c r="E326" s="264" t="s">
        <v>522</v>
      </c>
      <c r="F326" s="265" t="s">
        <v>523</v>
      </c>
      <c r="G326" s="266" t="s">
        <v>292</v>
      </c>
      <c r="H326" s="267">
        <v>8</v>
      </c>
      <c r="I326" s="268"/>
      <c r="J326" s="269">
        <f>ROUND(I326*H326,2)</f>
        <v>0</v>
      </c>
      <c r="K326" s="270"/>
      <c r="L326" s="43"/>
      <c r="M326" s="271" t="s">
        <v>1</v>
      </c>
      <c r="N326" s="272" t="s">
        <v>44</v>
      </c>
      <c r="O326" s="99"/>
      <c r="P326" s="273">
        <f>O326*H326</f>
        <v>0</v>
      </c>
      <c r="Q326" s="273">
        <v>0</v>
      </c>
      <c r="R326" s="273">
        <f>Q326*H326</f>
        <v>0</v>
      </c>
      <c r="S326" s="273">
        <v>0.0047999999999999996</v>
      </c>
      <c r="T326" s="274">
        <f>S326*H326</f>
        <v>0.038399999999999997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75" t="s">
        <v>254</v>
      </c>
      <c r="AT326" s="275" t="s">
        <v>207</v>
      </c>
      <c r="AU326" s="275" t="s">
        <v>90</v>
      </c>
      <c r="AY326" s="17" t="s">
        <v>204</v>
      </c>
      <c r="BE326" s="160">
        <f>IF(N326="základná",J326,0)</f>
        <v>0</v>
      </c>
      <c r="BF326" s="160">
        <f>IF(N326="znížená",J326,0)</f>
        <v>0</v>
      </c>
      <c r="BG326" s="160">
        <f>IF(N326="zákl. prenesená",J326,0)</f>
        <v>0</v>
      </c>
      <c r="BH326" s="160">
        <f>IF(N326="zníž. prenesená",J326,0)</f>
        <v>0</v>
      </c>
      <c r="BI326" s="160">
        <f>IF(N326="nulová",J326,0)</f>
        <v>0</v>
      </c>
      <c r="BJ326" s="17" t="s">
        <v>90</v>
      </c>
      <c r="BK326" s="160">
        <f>ROUND(I326*H326,2)</f>
        <v>0</v>
      </c>
      <c r="BL326" s="17" t="s">
        <v>254</v>
      </c>
      <c r="BM326" s="275" t="s">
        <v>524</v>
      </c>
    </row>
    <row r="327" s="2" customFormat="1" ht="24.15" customHeight="1">
      <c r="A327" s="40"/>
      <c r="B327" s="41"/>
      <c r="C327" s="263" t="s">
        <v>525</v>
      </c>
      <c r="D327" s="263" t="s">
        <v>207</v>
      </c>
      <c r="E327" s="264" t="s">
        <v>526</v>
      </c>
      <c r="F327" s="265" t="s">
        <v>527</v>
      </c>
      <c r="G327" s="266" t="s">
        <v>414</v>
      </c>
      <c r="H327" s="267"/>
      <c r="I327" s="268"/>
      <c r="J327" s="269">
        <f>ROUND(I327*H327,2)</f>
        <v>0</v>
      </c>
      <c r="K327" s="270"/>
      <c r="L327" s="43"/>
      <c r="M327" s="271" t="s">
        <v>1</v>
      </c>
      <c r="N327" s="272" t="s">
        <v>44</v>
      </c>
      <c r="O327" s="99"/>
      <c r="P327" s="273">
        <f>O327*H327</f>
        <v>0</v>
      </c>
      <c r="Q327" s="273">
        <v>0</v>
      </c>
      <c r="R327" s="273">
        <f>Q327*H327</f>
        <v>0</v>
      </c>
      <c r="S327" s="273">
        <v>0</v>
      </c>
      <c r="T327" s="274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75" t="s">
        <v>254</v>
      </c>
      <c r="AT327" s="275" t="s">
        <v>207</v>
      </c>
      <c r="AU327" s="275" t="s">
        <v>90</v>
      </c>
      <c r="AY327" s="17" t="s">
        <v>204</v>
      </c>
      <c r="BE327" s="160">
        <f>IF(N327="základná",J327,0)</f>
        <v>0</v>
      </c>
      <c r="BF327" s="160">
        <f>IF(N327="znížená",J327,0)</f>
        <v>0</v>
      </c>
      <c r="BG327" s="160">
        <f>IF(N327="zákl. prenesená",J327,0)</f>
        <v>0</v>
      </c>
      <c r="BH327" s="160">
        <f>IF(N327="zníž. prenesená",J327,0)</f>
        <v>0</v>
      </c>
      <c r="BI327" s="160">
        <f>IF(N327="nulová",J327,0)</f>
        <v>0</v>
      </c>
      <c r="BJ327" s="17" t="s">
        <v>90</v>
      </c>
      <c r="BK327" s="160">
        <f>ROUND(I327*H327,2)</f>
        <v>0</v>
      </c>
      <c r="BL327" s="17" t="s">
        <v>254</v>
      </c>
      <c r="BM327" s="275" t="s">
        <v>528</v>
      </c>
    </row>
    <row r="328" s="12" customFormat="1" ht="22.8" customHeight="1">
      <c r="A328" s="12"/>
      <c r="B328" s="248"/>
      <c r="C328" s="249"/>
      <c r="D328" s="250" t="s">
        <v>77</v>
      </c>
      <c r="E328" s="261" t="s">
        <v>529</v>
      </c>
      <c r="F328" s="261" t="s">
        <v>530</v>
      </c>
      <c r="G328" s="249"/>
      <c r="H328" s="249"/>
      <c r="I328" s="252"/>
      <c r="J328" s="262">
        <f>BK328</f>
        <v>0</v>
      </c>
      <c r="K328" s="249"/>
      <c r="L328" s="253"/>
      <c r="M328" s="254"/>
      <c r="N328" s="255"/>
      <c r="O328" s="255"/>
      <c r="P328" s="256">
        <f>SUM(P329:P334)</f>
        <v>0</v>
      </c>
      <c r="Q328" s="255"/>
      <c r="R328" s="256">
        <f>SUM(R329:R334)</f>
        <v>1.0717458500000001</v>
      </c>
      <c r="S328" s="255"/>
      <c r="T328" s="257">
        <f>SUM(T329:T334)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58" t="s">
        <v>90</v>
      </c>
      <c r="AT328" s="259" t="s">
        <v>77</v>
      </c>
      <c r="AU328" s="259" t="s">
        <v>85</v>
      </c>
      <c r="AY328" s="258" t="s">
        <v>204</v>
      </c>
      <c r="BK328" s="260">
        <f>SUM(BK329:BK334)</f>
        <v>0</v>
      </c>
    </row>
    <row r="329" s="2" customFormat="1" ht="24.15" customHeight="1">
      <c r="A329" s="40"/>
      <c r="B329" s="41"/>
      <c r="C329" s="263" t="s">
        <v>531</v>
      </c>
      <c r="D329" s="263" t="s">
        <v>207</v>
      </c>
      <c r="E329" s="264" t="s">
        <v>532</v>
      </c>
      <c r="F329" s="265" t="s">
        <v>533</v>
      </c>
      <c r="G329" s="266" t="s">
        <v>210</v>
      </c>
      <c r="H329" s="267">
        <v>39.895000000000003</v>
      </c>
      <c r="I329" s="268"/>
      <c r="J329" s="269">
        <f>ROUND(I329*H329,2)</f>
        <v>0</v>
      </c>
      <c r="K329" s="270"/>
      <c r="L329" s="43"/>
      <c r="M329" s="271" t="s">
        <v>1</v>
      </c>
      <c r="N329" s="272" t="s">
        <v>44</v>
      </c>
      <c r="O329" s="99"/>
      <c r="P329" s="273">
        <f>O329*H329</f>
        <v>0</v>
      </c>
      <c r="Q329" s="273">
        <v>0.00365</v>
      </c>
      <c r="R329" s="273">
        <f>Q329*H329</f>
        <v>0.14561675000000002</v>
      </c>
      <c r="S329" s="273">
        <v>0</v>
      </c>
      <c r="T329" s="274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75" t="s">
        <v>254</v>
      </c>
      <c r="AT329" s="275" t="s">
        <v>207</v>
      </c>
      <c r="AU329" s="275" t="s">
        <v>90</v>
      </c>
      <c r="AY329" s="17" t="s">
        <v>204</v>
      </c>
      <c r="BE329" s="160">
        <f>IF(N329="základná",J329,0)</f>
        <v>0</v>
      </c>
      <c r="BF329" s="160">
        <f>IF(N329="znížená",J329,0)</f>
        <v>0</v>
      </c>
      <c r="BG329" s="160">
        <f>IF(N329="zákl. prenesená",J329,0)</f>
        <v>0</v>
      </c>
      <c r="BH329" s="160">
        <f>IF(N329="zníž. prenesená",J329,0)</f>
        <v>0</v>
      </c>
      <c r="BI329" s="160">
        <f>IF(N329="nulová",J329,0)</f>
        <v>0</v>
      </c>
      <c r="BJ329" s="17" t="s">
        <v>90</v>
      </c>
      <c r="BK329" s="160">
        <f>ROUND(I329*H329,2)</f>
        <v>0</v>
      </c>
      <c r="BL329" s="17" t="s">
        <v>254</v>
      </c>
      <c r="BM329" s="275" t="s">
        <v>534</v>
      </c>
    </row>
    <row r="330" s="13" customFormat="1">
      <c r="A330" s="13"/>
      <c r="B330" s="276"/>
      <c r="C330" s="277"/>
      <c r="D330" s="278" t="s">
        <v>213</v>
      </c>
      <c r="E330" s="279" t="s">
        <v>1</v>
      </c>
      <c r="F330" s="280" t="s">
        <v>124</v>
      </c>
      <c r="G330" s="277"/>
      <c r="H330" s="281">
        <v>39.895000000000003</v>
      </c>
      <c r="I330" s="282"/>
      <c r="J330" s="277"/>
      <c r="K330" s="277"/>
      <c r="L330" s="283"/>
      <c r="M330" s="284"/>
      <c r="N330" s="285"/>
      <c r="O330" s="285"/>
      <c r="P330" s="285"/>
      <c r="Q330" s="285"/>
      <c r="R330" s="285"/>
      <c r="S330" s="285"/>
      <c r="T330" s="28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87" t="s">
        <v>213</v>
      </c>
      <c r="AU330" s="287" t="s">
        <v>90</v>
      </c>
      <c r="AV330" s="13" t="s">
        <v>90</v>
      </c>
      <c r="AW330" s="13" t="s">
        <v>33</v>
      </c>
      <c r="AX330" s="13" t="s">
        <v>78</v>
      </c>
      <c r="AY330" s="287" t="s">
        <v>204</v>
      </c>
    </row>
    <row r="331" s="14" customFormat="1">
      <c r="A331" s="14"/>
      <c r="B331" s="288"/>
      <c r="C331" s="289"/>
      <c r="D331" s="278" t="s">
        <v>213</v>
      </c>
      <c r="E331" s="290" t="s">
        <v>1</v>
      </c>
      <c r="F331" s="291" t="s">
        <v>218</v>
      </c>
      <c r="G331" s="289"/>
      <c r="H331" s="292">
        <v>39.895000000000003</v>
      </c>
      <c r="I331" s="293"/>
      <c r="J331" s="289"/>
      <c r="K331" s="289"/>
      <c r="L331" s="294"/>
      <c r="M331" s="295"/>
      <c r="N331" s="296"/>
      <c r="O331" s="296"/>
      <c r="P331" s="296"/>
      <c r="Q331" s="296"/>
      <c r="R331" s="296"/>
      <c r="S331" s="296"/>
      <c r="T331" s="297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98" t="s">
        <v>213</v>
      </c>
      <c r="AU331" s="298" t="s">
        <v>90</v>
      </c>
      <c r="AV331" s="14" t="s">
        <v>211</v>
      </c>
      <c r="AW331" s="14" t="s">
        <v>33</v>
      </c>
      <c r="AX331" s="14" t="s">
        <v>85</v>
      </c>
      <c r="AY331" s="298" t="s">
        <v>204</v>
      </c>
    </row>
    <row r="332" s="2" customFormat="1" ht="24.15" customHeight="1">
      <c r="A332" s="40"/>
      <c r="B332" s="41"/>
      <c r="C332" s="310" t="s">
        <v>535</v>
      </c>
      <c r="D332" s="310" t="s">
        <v>392</v>
      </c>
      <c r="E332" s="311" t="s">
        <v>536</v>
      </c>
      <c r="F332" s="312" t="s">
        <v>537</v>
      </c>
      <c r="G332" s="313" t="s">
        <v>210</v>
      </c>
      <c r="H332" s="314">
        <v>42.289000000000001</v>
      </c>
      <c r="I332" s="315"/>
      <c r="J332" s="316">
        <f>ROUND(I332*H332,2)</f>
        <v>0</v>
      </c>
      <c r="K332" s="317"/>
      <c r="L332" s="318"/>
      <c r="M332" s="319" t="s">
        <v>1</v>
      </c>
      <c r="N332" s="320" t="s">
        <v>44</v>
      </c>
      <c r="O332" s="99"/>
      <c r="P332" s="273">
        <f>O332*H332</f>
        <v>0</v>
      </c>
      <c r="Q332" s="273">
        <v>0.021899999999999999</v>
      </c>
      <c r="R332" s="273">
        <f>Q332*H332</f>
        <v>0.92612910000000004</v>
      </c>
      <c r="S332" s="273">
        <v>0</v>
      </c>
      <c r="T332" s="274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75" t="s">
        <v>379</v>
      </c>
      <c r="AT332" s="275" t="s">
        <v>392</v>
      </c>
      <c r="AU332" s="275" t="s">
        <v>90</v>
      </c>
      <c r="AY332" s="17" t="s">
        <v>204</v>
      </c>
      <c r="BE332" s="160">
        <f>IF(N332="základná",J332,0)</f>
        <v>0</v>
      </c>
      <c r="BF332" s="160">
        <f>IF(N332="znížená",J332,0)</f>
        <v>0</v>
      </c>
      <c r="BG332" s="160">
        <f>IF(N332="zákl. prenesená",J332,0)</f>
        <v>0</v>
      </c>
      <c r="BH332" s="160">
        <f>IF(N332="zníž. prenesená",J332,0)</f>
        <v>0</v>
      </c>
      <c r="BI332" s="160">
        <f>IF(N332="nulová",J332,0)</f>
        <v>0</v>
      </c>
      <c r="BJ332" s="17" t="s">
        <v>90</v>
      </c>
      <c r="BK332" s="160">
        <f>ROUND(I332*H332,2)</f>
        <v>0</v>
      </c>
      <c r="BL332" s="17" t="s">
        <v>254</v>
      </c>
      <c r="BM332" s="275" t="s">
        <v>538</v>
      </c>
    </row>
    <row r="333" s="13" customFormat="1">
      <c r="A333" s="13"/>
      <c r="B333" s="276"/>
      <c r="C333" s="277"/>
      <c r="D333" s="278" t="s">
        <v>213</v>
      </c>
      <c r="E333" s="277"/>
      <c r="F333" s="280" t="s">
        <v>539</v>
      </c>
      <c r="G333" s="277"/>
      <c r="H333" s="281">
        <v>42.289000000000001</v>
      </c>
      <c r="I333" s="282"/>
      <c r="J333" s="277"/>
      <c r="K333" s="277"/>
      <c r="L333" s="283"/>
      <c r="M333" s="284"/>
      <c r="N333" s="285"/>
      <c r="O333" s="285"/>
      <c r="P333" s="285"/>
      <c r="Q333" s="285"/>
      <c r="R333" s="285"/>
      <c r="S333" s="285"/>
      <c r="T333" s="28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87" t="s">
        <v>213</v>
      </c>
      <c r="AU333" s="287" t="s">
        <v>90</v>
      </c>
      <c r="AV333" s="13" t="s">
        <v>90</v>
      </c>
      <c r="AW333" s="13" t="s">
        <v>4</v>
      </c>
      <c r="AX333" s="13" t="s">
        <v>85</v>
      </c>
      <c r="AY333" s="287" t="s">
        <v>204</v>
      </c>
    </row>
    <row r="334" s="2" customFormat="1" ht="24.15" customHeight="1">
      <c r="A334" s="40"/>
      <c r="B334" s="41"/>
      <c r="C334" s="263" t="s">
        <v>540</v>
      </c>
      <c r="D334" s="263" t="s">
        <v>207</v>
      </c>
      <c r="E334" s="264" t="s">
        <v>541</v>
      </c>
      <c r="F334" s="265" t="s">
        <v>542</v>
      </c>
      <c r="G334" s="266" t="s">
        <v>414</v>
      </c>
      <c r="H334" s="267"/>
      <c r="I334" s="268"/>
      <c r="J334" s="269">
        <f>ROUND(I334*H334,2)</f>
        <v>0</v>
      </c>
      <c r="K334" s="270"/>
      <c r="L334" s="43"/>
      <c r="M334" s="271" t="s">
        <v>1</v>
      </c>
      <c r="N334" s="272" t="s">
        <v>44</v>
      </c>
      <c r="O334" s="99"/>
      <c r="P334" s="273">
        <f>O334*H334</f>
        <v>0</v>
      </c>
      <c r="Q334" s="273">
        <v>0</v>
      </c>
      <c r="R334" s="273">
        <f>Q334*H334</f>
        <v>0</v>
      </c>
      <c r="S334" s="273">
        <v>0</v>
      </c>
      <c r="T334" s="274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75" t="s">
        <v>254</v>
      </c>
      <c r="AT334" s="275" t="s">
        <v>207</v>
      </c>
      <c r="AU334" s="275" t="s">
        <v>90</v>
      </c>
      <c r="AY334" s="17" t="s">
        <v>204</v>
      </c>
      <c r="BE334" s="160">
        <f>IF(N334="základná",J334,0)</f>
        <v>0</v>
      </c>
      <c r="BF334" s="160">
        <f>IF(N334="znížená",J334,0)</f>
        <v>0</v>
      </c>
      <c r="BG334" s="160">
        <f>IF(N334="zákl. prenesená",J334,0)</f>
        <v>0</v>
      </c>
      <c r="BH334" s="160">
        <f>IF(N334="zníž. prenesená",J334,0)</f>
        <v>0</v>
      </c>
      <c r="BI334" s="160">
        <f>IF(N334="nulová",J334,0)</f>
        <v>0</v>
      </c>
      <c r="BJ334" s="17" t="s">
        <v>90</v>
      </c>
      <c r="BK334" s="160">
        <f>ROUND(I334*H334,2)</f>
        <v>0</v>
      </c>
      <c r="BL334" s="17" t="s">
        <v>254</v>
      </c>
      <c r="BM334" s="275" t="s">
        <v>543</v>
      </c>
    </row>
    <row r="335" s="12" customFormat="1" ht="22.8" customHeight="1">
      <c r="A335" s="12"/>
      <c r="B335" s="248"/>
      <c r="C335" s="249"/>
      <c r="D335" s="250" t="s">
        <v>77</v>
      </c>
      <c r="E335" s="261" t="s">
        <v>544</v>
      </c>
      <c r="F335" s="261" t="s">
        <v>545</v>
      </c>
      <c r="G335" s="249"/>
      <c r="H335" s="249"/>
      <c r="I335" s="252"/>
      <c r="J335" s="262">
        <f>BK335</f>
        <v>0</v>
      </c>
      <c r="K335" s="249"/>
      <c r="L335" s="253"/>
      <c r="M335" s="254"/>
      <c r="N335" s="255"/>
      <c r="O335" s="255"/>
      <c r="P335" s="256">
        <f>SUM(P336:P363)</f>
        <v>0</v>
      </c>
      <c r="Q335" s="255"/>
      <c r="R335" s="256">
        <f>SUM(R336:R363)</f>
        <v>0.34247073</v>
      </c>
      <c r="S335" s="255"/>
      <c r="T335" s="257">
        <f>SUM(T336:T363)</f>
        <v>0.078183000000000002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58" t="s">
        <v>90</v>
      </c>
      <c r="AT335" s="259" t="s">
        <v>77</v>
      </c>
      <c r="AU335" s="259" t="s">
        <v>85</v>
      </c>
      <c r="AY335" s="258" t="s">
        <v>204</v>
      </c>
      <c r="BK335" s="260">
        <f>SUM(BK336:BK363)</f>
        <v>0</v>
      </c>
    </row>
    <row r="336" s="2" customFormat="1" ht="16.5" customHeight="1">
      <c r="A336" s="40"/>
      <c r="B336" s="41"/>
      <c r="C336" s="263" t="s">
        <v>546</v>
      </c>
      <c r="D336" s="263" t="s">
        <v>207</v>
      </c>
      <c r="E336" s="264" t="s">
        <v>547</v>
      </c>
      <c r="F336" s="265" t="s">
        <v>548</v>
      </c>
      <c r="G336" s="266" t="s">
        <v>341</v>
      </c>
      <c r="H336" s="267">
        <v>37.212000000000003</v>
      </c>
      <c r="I336" s="268"/>
      <c r="J336" s="269">
        <f>ROUND(I336*H336,2)</f>
        <v>0</v>
      </c>
      <c r="K336" s="270"/>
      <c r="L336" s="43"/>
      <c r="M336" s="271" t="s">
        <v>1</v>
      </c>
      <c r="N336" s="272" t="s">
        <v>44</v>
      </c>
      <c r="O336" s="99"/>
      <c r="P336" s="273">
        <f>O336*H336</f>
        <v>0</v>
      </c>
      <c r="Q336" s="273">
        <v>0</v>
      </c>
      <c r="R336" s="273">
        <f>Q336*H336</f>
        <v>0</v>
      </c>
      <c r="S336" s="273">
        <v>0.001</v>
      </c>
      <c r="T336" s="274">
        <f>S336*H336</f>
        <v>0.037212000000000002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75" t="s">
        <v>254</v>
      </c>
      <c r="AT336" s="275" t="s">
        <v>207</v>
      </c>
      <c r="AU336" s="275" t="s">
        <v>90</v>
      </c>
      <c r="AY336" s="17" t="s">
        <v>204</v>
      </c>
      <c r="BE336" s="160">
        <f>IF(N336="základná",J336,0)</f>
        <v>0</v>
      </c>
      <c r="BF336" s="160">
        <f>IF(N336="znížená",J336,0)</f>
        <v>0</v>
      </c>
      <c r="BG336" s="160">
        <f>IF(N336="zákl. prenesená",J336,0)</f>
        <v>0</v>
      </c>
      <c r="BH336" s="160">
        <f>IF(N336="zníž. prenesená",J336,0)</f>
        <v>0</v>
      </c>
      <c r="BI336" s="160">
        <f>IF(N336="nulová",J336,0)</f>
        <v>0</v>
      </c>
      <c r="BJ336" s="17" t="s">
        <v>90</v>
      </c>
      <c r="BK336" s="160">
        <f>ROUND(I336*H336,2)</f>
        <v>0</v>
      </c>
      <c r="BL336" s="17" t="s">
        <v>254</v>
      </c>
      <c r="BM336" s="275" t="s">
        <v>549</v>
      </c>
    </row>
    <row r="337" s="13" customFormat="1">
      <c r="A337" s="13"/>
      <c r="B337" s="276"/>
      <c r="C337" s="277"/>
      <c r="D337" s="278" t="s">
        <v>213</v>
      </c>
      <c r="E337" s="279" t="s">
        <v>1</v>
      </c>
      <c r="F337" s="280" t="s">
        <v>550</v>
      </c>
      <c r="G337" s="277"/>
      <c r="H337" s="281">
        <v>17.719999999999999</v>
      </c>
      <c r="I337" s="282"/>
      <c r="J337" s="277"/>
      <c r="K337" s="277"/>
      <c r="L337" s="283"/>
      <c r="M337" s="284"/>
      <c r="N337" s="285"/>
      <c r="O337" s="285"/>
      <c r="P337" s="285"/>
      <c r="Q337" s="285"/>
      <c r="R337" s="285"/>
      <c r="S337" s="285"/>
      <c r="T337" s="28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87" t="s">
        <v>213</v>
      </c>
      <c r="AU337" s="287" t="s">
        <v>90</v>
      </c>
      <c r="AV337" s="13" t="s">
        <v>90</v>
      </c>
      <c r="AW337" s="13" t="s">
        <v>33</v>
      </c>
      <c r="AX337" s="13" t="s">
        <v>78</v>
      </c>
      <c r="AY337" s="287" t="s">
        <v>204</v>
      </c>
    </row>
    <row r="338" s="13" customFormat="1">
      <c r="A338" s="13"/>
      <c r="B338" s="276"/>
      <c r="C338" s="277"/>
      <c r="D338" s="278" t="s">
        <v>213</v>
      </c>
      <c r="E338" s="279" t="s">
        <v>1</v>
      </c>
      <c r="F338" s="280" t="s">
        <v>551</v>
      </c>
      <c r="G338" s="277"/>
      <c r="H338" s="281">
        <v>17.719999999999999</v>
      </c>
      <c r="I338" s="282"/>
      <c r="J338" s="277"/>
      <c r="K338" s="277"/>
      <c r="L338" s="283"/>
      <c r="M338" s="284"/>
      <c r="N338" s="285"/>
      <c r="O338" s="285"/>
      <c r="P338" s="285"/>
      <c r="Q338" s="285"/>
      <c r="R338" s="285"/>
      <c r="S338" s="285"/>
      <c r="T338" s="28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87" t="s">
        <v>213</v>
      </c>
      <c r="AU338" s="287" t="s">
        <v>90</v>
      </c>
      <c r="AV338" s="13" t="s">
        <v>90</v>
      </c>
      <c r="AW338" s="13" t="s">
        <v>33</v>
      </c>
      <c r="AX338" s="13" t="s">
        <v>78</v>
      </c>
      <c r="AY338" s="287" t="s">
        <v>204</v>
      </c>
    </row>
    <row r="339" s="15" customFormat="1">
      <c r="A339" s="15"/>
      <c r="B339" s="299"/>
      <c r="C339" s="300"/>
      <c r="D339" s="278" t="s">
        <v>213</v>
      </c>
      <c r="E339" s="301" t="s">
        <v>136</v>
      </c>
      <c r="F339" s="302" t="s">
        <v>225</v>
      </c>
      <c r="G339" s="300"/>
      <c r="H339" s="303">
        <v>35.439999999999998</v>
      </c>
      <c r="I339" s="304"/>
      <c r="J339" s="300"/>
      <c r="K339" s="300"/>
      <c r="L339" s="305"/>
      <c r="M339" s="306"/>
      <c r="N339" s="307"/>
      <c r="O339" s="307"/>
      <c r="P339" s="307"/>
      <c r="Q339" s="307"/>
      <c r="R339" s="307"/>
      <c r="S339" s="307"/>
      <c r="T339" s="308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309" t="s">
        <v>213</v>
      </c>
      <c r="AU339" s="309" t="s">
        <v>90</v>
      </c>
      <c r="AV339" s="15" t="s">
        <v>93</v>
      </c>
      <c r="AW339" s="15" t="s">
        <v>33</v>
      </c>
      <c r="AX339" s="15" t="s">
        <v>78</v>
      </c>
      <c r="AY339" s="309" t="s">
        <v>204</v>
      </c>
    </row>
    <row r="340" s="13" customFormat="1">
      <c r="A340" s="13"/>
      <c r="B340" s="276"/>
      <c r="C340" s="277"/>
      <c r="D340" s="278" t="s">
        <v>213</v>
      </c>
      <c r="E340" s="279" t="s">
        <v>1</v>
      </c>
      <c r="F340" s="280" t="s">
        <v>552</v>
      </c>
      <c r="G340" s="277"/>
      <c r="H340" s="281">
        <v>1.772</v>
      </c>
      <c r="I340" s="282"/>
      <c r="J340" s="277"/>
      <c r="K340" s="277"/>
      <c r="L340" s="283"/>
      <c r="M340" s="284"/>
      <c r="N340" s="285"/>
      <c r="O340" s="285"/>
      <c r="P340" s="285"/>
      <c r="Q340" s="285"/>
      <c r="R340" s="285"/>
      <c r="S340" s="285"/>
      <c r="T340" s="28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87" t="s">
        <v>213</v>
      </c>
      <c r="AU340" s="287" t="s">
        <v>90</v>
      </c>
      <c r="AV340" s="13" t="s">
        <v>90</v>
      </c>
      <c r="AW340" s="13" t="s">
        <v>33</v>
      </c>
      <c r="AX340" s="13" t="s">
        <v>78</v>
      </c>
      <c r="AY340" s="287" t="s">
        <v>204</v>
      </c>
    </row>
    <row r="341" s="14" customFormat="1">
      <c r="A341" s="14"/>
      <c r="B341" s="288"/>
      <c r="C341" s="289"/>
      <c r="D341" s="278" t="s">
        <v>213</v>
      </c>
      <c r="E341" s="290" t="s">
        <v>139</v>
      </c>
      <c r="F341" s="291" t="s">
        <v>218</v>
      </c>
      <c r="G341" s="289"/>
      <c r="H341" s="292">
        <v>37.212000000000003</v>
      </c>
      <c r="I341" s="293"/>
      <c r="J341" s="289"/>
      <c r="K341" s="289"/>
      <c r="L341" s="294"/>
      <c r="M341" s="295"/>
      <c r="N341" s="296"/>
      <c r="O341" s="296"/>
      <c r="P341" s="296"/>
      <c r="Q341" s="296"/>
      <c r="R341" s="296"/>
      <c r="S341" s="296"/>
      <c r="T341" s="297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98" t="s">
        <v>213</v>
      </c>
      <c r="AU341" s="298" t="s">
        <v>90</v>
      </c>
      <c r="AV341" s="14" t="s">
        <v>211</v>
      </c>
      <c r="AW341" s="14" t="s">
        <v>33</v>
      </c>
      <c r="AX341" s="14" t="s">
        <v>85</v>
      </c>
      <c r="AY341" s="298" t="s">
        <v>204</v>
      </c>
    </row>
    <row r="342" s="2" customFormat="1" ht="16.5" customHeight="1">
      <c r="A342" s="40"/>
      <c r="B342" s="41"/>
      <c r="C342" s="263" t="s">
        <v>553</v>
      </c>
      <c r="D342" s="263" t="s">
        <v>207</v>
      </c>
      <c r="E342" s="264" t="s">
        <v>554</v>
      </c>
      <c r="F342" s="265" t="s">
        <v>555</v>
      </c>
      <c r="G342" s="266" t="s">
        <v>341</v>
      </c>
      <c r="H342" s="267">
        <v>37.212000000000003</v>
      </c>
      <c r="I342" s="268"/>
      <c r="J342" s="269">
        <f>ROUND(I342*H342,2)</f>
        <v>0</v>
      </c>
      <c r="K342" s="270"/>
      <c r="L342" s="43"/>
      <c r="M342" s="271" t="s">
        <v>1</v>
      </c>
      <c r="N342" s="272" t="s">
        <v>44</v>
      </c>
      <c r="O342" s="99"/>
      <c r="P342" s="273">
        <f>O342*H342</f>
        <v>0</v>
      </c>
      <c r="Q342" s="273">
        <v>4.5000000000000003E-05</v>
      </c>
      <c r="R342" s="273">
        <f>Q342*H342</f>
        <v>0.0016745400000000002</v>
      </c>
      <c r="S342" s="273">
        <v>0</v>
      </c>
      <c r="T342" s="274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75" t="s">
        <v>254</v>
      </c>
      <c r="AT342" s="275" t="s">
        <v>207</v>
      </c>
      <c r="AU342" s="275" t="s">
        <v>90</v>
      </c>
      <c r="AY342" s="17" t="s">
        <v>204</v>
      </c>
      <c r="BE342" s="160">
        <f>IF(N342="základná",J342,0)</f>
        <v>0</v>
      </c>
      <c r="BF342" s="160">
        <f>IF(N342="znížená",J342,0)</f>
        <v>0</v>
      </c>
      <c r="BG342" s="160">
        <f>IF(N342="zákl. prenesená",J342,0)</f>
        <v>0</v>
      </c>
      <c r="BH342" s="160">
        <f>IF(N342="zníž. prenesená",J342,0)</f>
        <v>0</v>
      </c>
      <c r="BI342" s="160">
        <f>IF(N342="nulová",J342,0)</f>
        <v>0</v>
      </c>
      <c r="BJ342" s="17" t="s">
        <v>90</v>
      </c>
      <c r="BK342" s="160">
        <f>ROUND(I342*H342,2)</f>
        <v>0</v>
      </c>
      <c r="BL342" s="17" t="s">
        <v>254</v>
      </c>
      <c r="BM342" s="275" t="s">
        <v>556</v>
      </c>
    </row>
    <row r="343" s="13" customFormat="1">
      <c r="A343" s="13"/>
      <c r="B343" s="276"/>
      <c r="C343" s="277"/>
      <c r="D343" s="278" t="s">
        <v>213</v>
      </c>
      <c r="E343" s="279" t="s">
        <v>1</v>
      </c>
      <c r="F343" s="280" t="s">
        <v>139</v>
      </c>
      <c r="G343" s="277"/>
      <c r="H343" s="281">
        <v>37.212000000000003</v>
      </c>
      <c r="I343" s="282"/>
      <c r="J343" s="277"/>
      <c r="K343" s="277"/>
      <c r="L343" s="283"/>
      <c r="M343" s="284"/>
      <c r="N343" s="285"/>
      <c r="O343" s="285"/>
      <c r="P343" s="285"/>
      <c r="Q343" s="285"/>
      <c r="R343" s="285"/>
      <c r="S343" s="285"/>
      <c r="T343" s="28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87" t="s">
        <v>213</v>
      </c>
      <c r="AU343" s="287" t="s">
        <v>90</v>
      </c>
      <c r="AV343" s="13" t="s">
        <v>90</v>
      </c>
      <c r="AW343" s="13" t="s">
        <v>33</v>
      </c>
      <c r="AX343" s="13" t="s">
        <v>85</v>
      </c>
      <c r="AY343" s="287" t="s">
        <v>204</v>
      </c>
    </row>
    <row r="344" s="2" customFormat="1" ht="16.5" customHeight="1">
      <c r="A344" s="40"/>
      <c r="B344" s="41"/>
      <c r="C344" s="310" t="s">
        <v>557</v>
      </c>
      <c r="D344" s="310" t="s">
        <v>392</v>
      </c>
      <c r="E344" s="311" t="s">
        <v>558</v>
      </c>
      <c r="F344" s="312" t="s">
        <v>559</v>
      </c>
      <c r="G344" s="313" t="s">
        <v>210</v>
      </c>
      <c r="H344" s="314">
        <v>3.7959999999999998</v>
      </c>
      <c r="I344" s="315"/>
      <c r="J344" s="316">
        <f>ROUND(I344*H344,2)</f>
        <v>0</v>
      </c>
      <c r="K344" s="317"/>
      <c r="L344" s="318"/>
      <c r="M344" s="319" t="s">
        <v>1</v>
      </c>
      <c r="N344" s="320" t="s">
        <v>44</v>
      </c>
      <c r="O344" s="99"/>
      <c r="P344" s="273">
        <f>O344*H344</f>
        <v>0</v>
      </c>
      <c r="Q344" s="273">
        <v>0.0030000000000000001</v>
      </c>
      <c r="R344" s="273">
        <f>Q344*H344</f>
        <v>0.011388000000000001</v>
      </c>
      <c r="S344" s="273">
        <v>0</v>
      </c>
      <c r="T344" s="274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75" t="s">
        <v>379</v>
      </c>
      <c r="AT344" s="275" t="s">
        <v>392</v>
      </c>
      <c r="AU344" s="275" t="s">
        <v>90</v>
      </c>
      <c r="AY344" s="17" t="s">
        <v>204</v>
      </c>
      <c r="BE344" s="160">
        <f>IF(N344="základná",J344,0)</f>
        <v>0</v>
      </c>
      <c r="BF344" s="160">
        <f>IF(N344="znížená",J344,0)</f>
        <v>0</v>
      </c>
      <c r="BG344" s="160">
        <f>IF(N344="zákl. prenesená",J344,0)</f>
        <v>0</v>
      </c>
      <c r="BH344" s="160">
        <f>IF(N344="zníž. prenesená",J344,0)</f>
        <v>0</v>
      </c>
      <c r="BI344" s="160">
        <f>IF(N344="nulová",J344,0)</f>
        <v>0</v>
      </c>
      <c r="BJ344" s="17" t="s">
        <v>90</v>
      </c>
      <c r="BK344" s="160">
        <f>ROUND(I344*H344,2)</f>
        <v>0</v>
      </c>
      <c r="BL344" s="17" t="s">
        <v>254</v>
      </c>
      <c r="BM344" s="275" t="s">
        <v>560</v>
      </c>
    </row>
    <row r="345" s="13" customFormat="1">
      <c r="A345" s="13"/>
      <c r="B345" s="276"/>
      <c r="C345" s="277"/>
      <c r="D345" s="278" t="s">
        <v>213</v>
      </c>
      <c r="E345" s="277"/>
      <c r="F345" s="280" t="s">
        <v>561</v>
      </c>
      <c r="G345" s="277"/>
      <c r="H345" s="281">
        <v>3.7959999999999998</v>
      </c>
      <c r="I345" s="282"/>
      <c r="J345" s="277"/>
      <c r="K345" s="277"/>
      <c r="L345" s="283"/>
      <c r="M345" s="284"/>
      <c r="N345" s="285"/>
      <c r="O345" s="285"/>
      <c r="P345" s="285"/>
      <c r="Q345" s="285"/>
      <c r="R345" s="285"/>
      <c r="S345" s="285"/>
      <c r="T345" s="28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87" t="s">
        <v>213</v>
      </c>
      <c r="AU345" s="287" t="s">
        <v>90</v>
      </c>
      <c r="AV345" s="13" t="s">
        <v>90</v>
      </c>
      <c r="AW345" s="13" t="s">
        <v>4</v>
      </c>
      <c r="AX345" s="13" t="s">
        <v>85</v>
      </c>
      <c r="AY345" s="287" t="s">
        <v>204</v>
      </c>
    </row>
    <row r="346" s="2" customFormat="1" ht="24.15" customHeight="1">
      <c r="A346" s="40"/>
      <c r="B346" s="41"/>
      <c r="C346" s="263" t="s">
        <v>562</v>
      </c>
      <c r="D346" s="263" t="s">
        <v>207</v>
      </c>
      <c r="E346" s="264" t="s">
        <v>563</v>
      </c>
      <c r="F346" s="265" t="s">
        <v>564</v>
      </c>
      <c r="G346" s="266" t="s">
        <v>210</v>
      </c>
      <c r="H346" s="267">
        <v>40.970999999999997</v>
      </c>
      <c r="I346" s="268"/>
      <c r="J346" s="269">
        <f>ROUND(I346*H346,2)</f>
        <v>0</v>
      </c>
      <c r="K346" s="270"/>
      <c r="L346" s="43"/>
      <c r="M346" s="271" t="s">
        <v>1</v>
      </c>
      <c r="N346" s="272" t="s">
        <v>44</v>
      </c>
      <c r="O346" s="99"/>
      <c r="P346" s="273">
        <f>O346*H346</f>
        <v>0</v>
      </c>
      <c r="Q346" s="273">
        <v>0</v>
      </c>
      <c r="R346" s="273">
        <f>Q346*H346</f>
        <v>0</v>
      </c>
      <c r="S346" s="273">
        <v>0.001</v>
      </c>
      <c r="T346" s="274">
        <f>S346*H346</f>
        <v>0.040971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75" t="s">
        <v>254</v>
      </c>
      <c r="AT346" s="275" t="s">
        <v>207</v>
      </c>
      <c r="AU346" s="275" t="s">
        <v>90</v>
      </c>
      <c r="AY346" s="17" t="s">
        <v>204</v>
      </c>
      <c r="BE346" s="160">
        <f>IF(N346="základná",J346,0)</f>
        <v>0</v>
      </c>
      <c r="BF346" s="160">
        <f>IF(N346="znížená",J346,0)</f>
        <v>0</v>
      </c>
      <c r="BG346" s="160">
        <f>IF(N346="zákl. prenesená",J346,0)</f>
        <v>0</v>
      </c>
      <c r="BH346" s="160">
        <f>IF(N346="zníž. prenesená",J346,0)</f>
        <v>0</v>
      </c>
      <c r="BI346" s="160">
        <f>IF(N346="nulová",J346,0)</f>
        <v>0</v>
      </c>
      <c r="BJ346" s="17" t="s">
        <v>90</v>
      </c>
      <c r="BK346" s="160">
        <f>ROUND(I346*H346,2)</f>
        <v>0</v>
      </c>
      <c r="BL346" s="17" t="s">
        <v>254</v>
      </c>
      <c r="BM346" s="275" t="s">
        <v>565</v>
      </c>
    </row>
    <row r="347" s="13" customFormat="1">
      <c r="A347" s="13"/>
      <c r="B347" s="276"/>
      <c r="C347" s="277"/>
      <c r="D347" s="278" t="s">
        <v>213</v>
      </c>
      <c r="E347" s="279" t="s">
        <v>1</v>
      </c>
      <c r="F347" s="280" t="s">
        <v>566</v>
      </c>
      <c r="G347" s="277"/>
      <c r="H347" s="281">
        <v>19.510000000000002</v>
      </c>
      <c r="I347" s="282"/>
      <c r="J347" s="277"/>
      <c r="K347" s="277"/>
      <c r="L347" s="283"/>
      <c r="M347" s="284"/>
      <c r="N347" s="285"/>
      <c r="O347" s="285"/>
      <c r="P347" s="285"/>
      <c r="Q347" s="285"/>
      <c r="R347" s="285"/>
      <c r="S347" s="285"/>
      <c r="T347" s="28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87" t="s">
        <v>213</v>
      </c>
      <c r="AU347" s="287" t="s">
        <v>90</v>
      </c>
      <c r="AV347" s="13" t="s">
        <v>90</v>
      </c>
      <c r="AW347" s="13" t="s">
        <v>33</v>
      </c>
      <c r="AX347" s="13" t="s">
        <v>78</v>
      </c>
      <c r="AY347" s="287" t="s">
        <v>204</v>
      </c>
    </row>
    <row r="348" s="13" customFormat="1">
      <c r="A348" s="13"/>
      <c r="B348" s="276"/>
      <c r="C348" s="277"/>
      <c r="D348" s="278" t="s">
        <v>213</v>
      </c>
      <c r="E348" s="279" t="s">
        <v>1</v>
      </c>
      <c r="F348" s="280" t="s">
        <v>567</v>
      </c>
      <c r="G348" s="277"/>
      <c r="H348" s="281">
        <v>19.510000000000002</v>
      </c>
      <c r="I348" s="282"/>
      <c r="J348" s="277"/>
      <c r="K348" s="277"/>
      <c r="L348" s="283"/>
      <c r="M348" s="284"/>
      <c r="N348" s="285"/>
      <c r="O348" s="285"/>
      <c r="P348" s="285"/>
      <c r="Q348" s="285"/>
      <c r="R348" s="285"/>
      <c r="S348" s="285"/>
      <c r="T348" s="28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87" t="s">
        <v>213</v>
      </c>
      <c r="AU348" s="287" t="s">
        <v>90</v>
      </c>
      <c r="AV348" s="13" t="s">
        <v>90</v>
      </c>
      <c r="AW348" s="13" t="s">
        <v>33</v>
      </c>
      <c r="AX348" s="13" t="s">
        <v>78</v>
      </c>
      <c r="AY348" s="287" t="s">
        <v>204</v>
      </c>
    </row>
    <row r="349" s="15" customFormat="1">
      <c r="A349" s="15"/>
      <c r="B349" s="299"/>
      <c r="C349" s="300"/>
      <c r="D349" s="278" t="s">
        <v>213</v>
      </c>
      <c r="E349" s="301" t="s">
        <v>115</v>
      </c>
      <c r="F349" s="302" t="s">
        <v>225</v>
      </c>
      <c r="G349" s="300"/>
      <c r="H349" s="303">
        <v>39.020000000000003</v>
      </c>
      <c r="I349" s="304"/>
      <c r="J349" s="300"/>
      <c r="K349" s="300"/>
      <c r="L349" s="305"/>
      <c r="M349" s="306"/>
      <c r="N349" s="307"/>
      <c r="O349" s="307"/>
      <c r="P349" s="307"/>
      <c r="Q349" s="307"/>
      <c r="R349" s="307"/>
      <c r="S349" s="307"/>
      <c r="T349" s="308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309" t="s">
        <v>213</v>
      </c>
      <c r="AU349" s="309" t="s">
        <v>90</v>
      </c>
      <c r="AV349" s="15" t="s">
        <v>93</v>
      </c>
      <c r="AW349" s="15" t="s">
        <v>33</v>
      </c>
      <c r="AX349" s="15" t="s">
        <v>78</v>
      </c>
      <c r="AY349" s="309" t="s">
        <v>204</v>
      </c>
    </row>
    <row r="350" s="13" customFormat="1">
      <c r="A350" s="13"/>
      <c r="B350" s="276"/>
      <c r="C350" s="277"/>
      <c r="D350" s="278" t="s">
        <v>213</v>
      </c>
      <c r="E350" s="279" t="s">
        <v>1</v>
      </c>
      <c r="F350" s="280" t="s">
        <v>568</v>
      </c>
      <c r="G350" s="277"/>
      <c r="H350" s="281">
        <v>1.9510000000000001</v>
      </c>
      <c r="I350" s="282"/>
      <c r="J350" s="277"/>
      <c r="K350" s="277"/>
      <c r="L350" s="283"/>
      <c r="M350" s="284"/>
      <c r="N350" s="285"/>
      <c r="O350" s="285"/>
      <c r="P350" s="285"/>
      <c r="Q350" s="285"/>
      <c r="R350" s="285"/>
      <c r="S350" s="285"/>
      <c r="T350" s="28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87" t="s">
        <v>213</v>
      </c>
      <c r="AU350" s="287" t="s">
        <v>90</v>
      </c>
      <c r="AV350" s="13" t="s">
        <v>90</v>
      </c>
      <c r="AW350" s="13" t="s">
        <v>33</v>
      </c>
      <c r="AX350" s="13" t="s">
        <v>78</v>
      </c>
      <c r="AY350" s="287" t="s">
        <v>204</v>
      </c>
    </row>
    <row r="351" s="14" customFormat="1">
      <c r="A351" s="14"/>
      <c r="B351" s="288"/>
      <c r="C351" s="289"/>
      <c r="D351" s="278" t="s">
        <v>213</v>
      </c>
      <c r="E351" s="290" t="s">
        <v>117</v>
      </c>
      <c r="F351" s="291" t="s">
        <v>218</v>
      </c>
      <c r="G351" s="289"/>
      <c r="H351" s="292">
        <v>40.970999999999997</v>
      </c>
      <c r="I351" s="293"/>
      <c r="J351" s="289"/>
      <c r="K351" s="289"/>
      <c r="L351" s="294"/>
      <c r="M351" s="295"/>
      <c r="N351" s="296"/>
      <c r="O351" s="296"/>
      <c r="P351" s="296"/>
      <c r="Q351" s="296"/>
      <c r="R351" s="296"/>
      <c r="S351" s="296"/>
      <c r="T351" s="297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98" t="s">
        <v>213</v>
      </c>
      <c r="AU351" s="298" t="s">
        <v>90</v>
      </c>
      <c r="AV351" s="14" t="s">
        <v>211</v>
      </c>
      <c r="AW351" s="14" t="s">
        <v>33</v>
      </c>
      <c r="AX351" s="14" t="s">
        <v>85</v>
      </c>
      <c r="AY351" s="298" t="s">
        <v>204</v>
      </c>
    </row>
    <row r="352" s="2" customFormat="1" ht="24.15" customHeight="1">
      <c r="A352" s="40"/>
      <c r="B352" s="41"/>
      <c r="C352" s="263" t="s">
        <v>569</v>
      </c>
      <c r="D352" s="263" t="s">
        <v>207</v>
      </c>
      <c r="E352" s="264" t="s">
        <v>570</v>
      </c>
      <c r="F352" s="265" t="s">
        <v>571</v>
      </c>
      <c r="G352" s="266" t="s">
        <v>210</v>
      </c>
      <c r="H352" s="267">
        <v>40.970999999999997</v>
      </c>
      <c r="I352" s="268"/>
      <c r="J352" s="269">
        <f>ROUND(I352*H352,2)</f>
        <v>0</v>
      </c>
      <c r="K352" s="270"/>
      <c r="L352" s="43"/>
      <c r="M352" s="271" t="s">
        <v>1</v>
      </c>
      <c r="N352" s="272" t="s">
        <v>44</v>
      </c>
      <c r="O352" s="99"/>
      <c r="P352" s="273">
        <f>O352*H352</f>
        <v>0</v>
      </c>
      <c r="Q352" s="273">
        <v>0.00029999999999999997</v>
      </c>
      <c r="R352" s="273">
        <f>Q352*H352</f>
        <v>0.012291299999999998</v>
      </c>
      <c r="S352" s="273">
        <v>0</v>
      </c>
      <c r="T352" s="274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75" t="s">
        <v>254</v>
      </c>
      <c r="AT352" s="275" t="s">
        <v>207</v>
      </c>
      <c r="AU352" s="275" t="s">
        <v>90</v>
      </c>
      <c r="AY352" s="17" t="s">
        <v>204</v>
      </c>
      <c r="BE352" s="160">
        <f>IF(N352="základná",J352,0)</f>
        <v>0</v>
      </c>
      <c r="BF352" s="160">
        <f>IF(N352="znížená",J352,0)</f>
        <v>0</v>
      </c>
      <c r="BG352" s="160">
        <f>IF(N352="zákl. prenesená",J352,0)</f>
        <v>0</v>
      </c>
      <c r="BH352" s="160">
        <f>IF(N352="zníž. prenesená",J352,0)</f>
        <v>0</v>
      </c>
      <c r="BI352" s="160">
        <f>IF(N352="nulová",J352,0)</f>
        <v>0</v>
      </c>
      <c r="BJ352" s="17" t="s">
        <v>90</v>
      </c>
      <c r="BK352" s="160">
        <f>ROUND(I352*H352,2)</f>
        <v>0</v>
      </c>
      <c r="BL352" s="17" t="s">
        <v>254</v>
      </c>
      <c r="BM352" s="275" t="s">
        <v>572</v>
      </c>
    </row>
    <row r="353" s="13" customFormat="1">
      <c r="A353" s="13"/>
      <c r="B353" s="276"/>
      <c r="C353" s="277"/>
      <c r="D353" s="278" t="s">
        <v>213</v>
      </c>
      <c r="E353" s="279" t="s">
        <v>1</v>
      </c>
      <c r="F353" s="280" t="s">
        <v>117</v>
      </c>
      <c r="G353" s="277"/>
      <c r="H353" s="281">
        <v>40.970999999999997</v>
      </c>
      <c r="I353" s="282"/>
      <c r="J353" s="277"/>
      <c r="K353" s="277"/>
      <c r="L353" s="283"/>
      <c r="M353" s="284"/>
      <c r="N353" s="285"/>
      <c r="O353" s="285"/>
      <c r="P353" s="285"/>
      <c r="Q353" s="285"/>
      <c r="R353" s="285"/>
      <c r="S353" s="285"/>
      <c r="T353" s="28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87" t="s">
        <v>213</v>
      </c>
      <c r="AU353" s="287" t="s">
        <v>90</v>
      </c>
      <c r="AV353" s="13" t="s">
        <v>90</v>
      </c>
      <c r="AW353" s="13" t="s">
        <v>33</v>
      </c>
      <c r="AX353" s="13" t="s">
        <v>78</v>
      </c>
      <c r="AY353" s="287" t="s">
        <v>204</v>
      </c>
    </row>
    <row r="354" s="14" customFormat="1">
      <c r="A354" s="14"/>
      <c r="B354" s="288"/>
      <c r="C354" s="289"/>
      <c r="D354" s="278" t="s">
        <v>213</v>
      </c>
      <c r="E354" s="290" t="s">
        <v>1</v>
      </c>
      <c r="F354" s="291" t="s">
        <v>218</v>
      </c>
      <c r="G354" s="289"/>
      <c r="H354" s="292">
        <v>40.970999999999997</v>
      </c>
      <c r="I354" s="293"/>
      <c r="J354" s="289"/>
      <c r="K354" s="289"/>
      <c r="L354" s="294"/>
      <c r="M354" s="295"/>
      <c r="N354" s="296"/>
      <c r="O354" s="296"/>
      <c r="P354" s="296"/>
      <c r="Q354" s="296"/>
      <c r="R354" s="296"/>
      <c r="S354" s="296"/>
      <c r="T354" s="297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98" t="s">
        <v>213</v>
      </c>
      <c r="AU354" s="298" t="s">
        <v>90</v>
      </c>
      <c r="AV354" s="14" t="s">
        <v>211</v>
      </c>
      <c r="AW354" s="14" t="s">
        <v>33</v>
      </c>
      <c r="AX354" s="14" t="s">
        <v>85</v>
      </c>
      <c r="AY354" s="298" t="s">
        <v>204</v>
      </c>
    </row>
    <row r="355" s="2" customFormat="1" ht="16.5" customHeight="1">
      <c r="A355" s="40"/>
      <c r="B355" s="41"/>
      <c r="C355" s="310" t="s">
        <v>573</v>
      </c>
      <c r="D355" s="310" t="s">
        <v>392</v>
      </c>
      <c r="E355" s="311" t="s">
        <v>558</v>
      </c>
      <c r="F355" s="312" t="s">
        <v>559</v>
      </c>
      <c r="G355" s="313" t="s">
        <v>210</v>
      </c>
      <c r="H355" s="314">
        <v>43.020000000000003</v>
      </c>
      <c r="I355" s="315"/>
      <c r="J355" s="316">
        <f>ROUND(I355*H355,2)</f>
        <v>0</v>
      </c>
      <c r="K355" s="317"/>
      <c r="L355" s="318"/>
      <c r="M355" s="319" t="s">
        <v>1</v>
      </c>
      <c r="N355" s="320" t="s">
        <v>44</v>
      </c>
      <c r="O355" s="99"/>
      <c r="P355" s="273">
        <f>O355*H355</f>
        <v>0</v>
      </c>
      <c r="Q355" s="273">
        <v>0.0030000000000000001</v>
      </c>
      <c r="R355" s="273">
        <f>Q355*H355</f>
        <v>0.12906000000000001</v>
      </c>
      <c r="S355" s="273">
        <v>0</v>
      </c>
      <c r="T355" s="274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75" t="s">
        <v>379</v>
      </c>
      <c r="AT355" s="275" t="s">
        <v>392</v>
      </c>
      <c r="AU355" s="275" t="s">
        <v>90</v>
      </c>
      <c r="AY355" s="17" t="s">
        <v>204</v>
      </c>
      <c r="BE355" s="160">
        <f>IF(N355="základná",J355,0)</f>
        <v>0</v>
      </c>
      <c r="BF355" s="160">
        <f>IF(N355="znížená",J355,0)</f>
        <v>0</v>
      </c>
      <c r="BG355" s="160">
        <f>IF(N355="zákl. prenesená",J355,0)</f>
        <v>0</v>
      </c>
      <c r="BH355" s="160">
        <f>IF(N355="zníž. prenesená",J355,0)</f>
        <v>0</v>
      </c>
      <c r="BI355" s="160">
        <f>IF(N355="nulová",J355,0)</f>
        <v>0</v>
      </c>
      <c r="BJ355" s="17" t="s">
        <v>90</v>
      </c>
      <c r="BK355" s="160">
        <f>ROUND(I355*H355,2)</f>
        <v>0</v>
      </c>
      <c r="BL355" s="17" t="s">
        <v>254</v>
      </c>
      <c r="BM355" s="275" t="s">
        <v>574</v>
      </c>
    </row>
    <row r="356" s="13" customFormat="1">
      <c r="A356" s="13"/>
      <c r="B356" s="276"/>
      <c r="C356" s="277"/>
      <c r="D356" s="278" t="s">
        <v>213</v>
      </c>
      <c r="E356" s="277"/>
      <c r="F356" s="280" t="s">
        <v>575</v>
      </c>
      <c r="G356" s="277"/>
      <c r="H356" s="281">
        <v>43.020000000000003</v>
      </c>
      <c r="I356" s="282"/>
      <c r="J356" s="277"/>
      <c r="K356" s="277"/>
      <c r="L356" s="283"/>
      <c r="M356" s="284"/>
      <c r="N356" s="285"/>
      <c r="O356" s="285"/>
      <c r="P356" s="285"/>
      <c r="Q356" s="285"/>
      <c r="R356" s="285"/>
      <c r="S356" s="285"/>
      <c r="T356" s="28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87" t="s">
        <v>213</v>
      </c>
      <c r="AU356" s="287" t="s">
        <v>90</v>
      </c>
      <c r="AV356" s="13" t="s">
        <v>90</v>
      </c>
      <c r="AW356" s="13" t="s">
        <v>4</v>
      </c>
      <c r="AX356" s="13" t="s">
        <v>85</v>
      </c>
      <c r="AY356" s="287" t="s">
        <v>204</v>
      </c>
    </row>
    <row r="357" s="2" customFormat="1" ht="24.15" customHeight="1">
      <c r="A357" s="40"/>
      <c r="B357" s="41"/>
      <c r="C357" s="263" t="s">
        <v>576</v>
      </c>
      <c r="D357" s="263" t="s">
        <v>207</v>
      </c>
      <c r="E357" s="264" t="s">
        <v>577</v>
      </c>
      <c r="F357" s="265" t="s">
        <v>578</v>
      </c>
      <c r="G357" s="266" t="s">
        <v>210</v>
      </c>
      <c r="H357" s="267">
        <v>40.970999999999997</v>
      </c>
      <c r="I357" s="268"/>
      <c r="J357" s="269">
        <f>ROUND(I357*H357,2)</f>
        <v>0</v>
      </c>
      <c r="K357" s="270"/>
      <c r="L357" s="43"/>
      <c r="M357" s="271" t="s">
        <v>1</v>
      </c>
      <c r="N357" s="272" t="s">
        <v>44</v>
      </c>
      <c r="O357" s="99"/>
      <c r="P357" s="273">
        <f>O357*H357</f>
        <v>0</v>
      </c>
      <c r="Q357" s="273">
        <v>9.0000000000000006E-05</v>
      </c>
      <c r="R357" s="273">
        <f>Q357*H357</f>
        <v>0.00368739</v>
      </c>
      <c r="S357" s="273">
        <v>0</v>
      </c>
      <c r="T357" s="274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75" t="s">
        <v>254</v>
      </c>
      <c r="AT357" s="275" t="s">
        <v>207</v>
      </c>
      <c r="AU357" s="275" t="s">
        <v>90</v>
      </c>
      <c r="AY357" s="17" t="s">
        <v>204</v>
      </c>
      <c r="BE357" s="160">
        <f>IF(N357="základná",J357,0)</f>
        <v>0</v>
      </c>
      <c r="BF357" s="160">
        <f>IF(N357="znížená",J357,0)</f>
        <v>0</v>
      </c>
      <c r="BG357" s="160">
        <f>IF(N357="zákl. prenesená",J357,0)</f>
        <v>0</v>
      </c>
      <c r="BH357" s="160">
        <f>IF(N357="zníž. prenesená",J357,0)</f>
        <v>0</v>
      </c>
      <c r="BI357" s="160">
        <f>IF(N357="nulová",J357,0)</f>
        <v>0</v>
      </c>
      <c r="BJ357" s="17" t="s">
        <v>90</v>
      </c>
      <c r="BK357" s="160">
        <f>ROUND(I357*H357,2)</f>
        <v>0</v>
      </c>
      <c r="BL357" s="17" t="s">
        <v>254</v>
      </c>
      <c r="BM357" s="275" t="s">
        <v>579</v>
      </c>
    </row>
    <row r="358" s="13" customFormat="1">
      <c r="A358" s="13"/>
      <c r="B358" s="276"/>
      <c r="C358" s="277"/>
      <c r="D358" s="278" t="s">
        <v>213</v>
      </c>
      <c r="E358" s="279" t="s">
        <v>1</v>
      </c>
      <c r="F358" s="280" t="s">
        <v>117</v>
      </c>
      <c r="G358" s="277"/>
      <c r="H358" s="281">
        <v>40.970999999999997</v>
      </c>
      <c r="I358" s="282"/>
      <c r="J358" s="277"/>
      <c r="K358" s="277"/>
      <c r="L358" s="283"/>
      <c r="M358" s="284"/>
      <c r="N358" s="285"/>
      <c r="O358" s="285"/>
      <c r="P358" s="285"/>
      <c r="Q358" s="285"/>
      <c r="R358" s="285"/>
      <c r="S358" s="285"/>
      <c r="T358" s="28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87" t="s">
        <v>213</v>
      </c>
      <c r="AU358" s="287" t="s">
        <v>90</v>
      </c>
      <c r="AV358" s="13" t="s">
        <v>90</v>
      </c>
      <c r="AW358" s="13" t="s">
        <v>33</v>
      </c>
      <c r="AX358" s="13" t="s">
        <v>85</v>
      </c>
      <c r="AY358" s="287" t="s">
        <v>204</v>
      </c>
    </row>
    <row r="359" s="2" customFormat="1" ht="21.75" customHeight="1">
      <c r="A359" s="40"/>
      <c r="B359" s="41"/>
      <c r="C359" s="263" t="s">
        <v>580</v>
      </c>
      <c r="D359" s="263" t="s">
        <v>207</v>
      </c>
      <c r="E359" s="264" t="s">
        <v>581</v>
      </c>
      <c r="F359" s="265" t="s">
        <v>582</v>
      </c>
      <c r="G359" s="266" t="s">
        <v>210</v>
      </c>
      <c r="H359" s="267">
        <v>40.970999999999997</v>
      </c>
      <c r="I359" s="268"/>
      <c r="J359" s="269">
        <f>ROUND(I359*H359,2)</f>
        <v>0</v>
      </c>
      <c r="K359" s="270"/>
      <c r="L359" s="43"/>
      <c r="M359" s="271" t="s">
        <v>1</v>
      </c>
      <c r="N359" s="272" t="s">
        <v>44</v>
      </c>
      <c r="O359" s="99"/>
      <c r="P359" s="273">
        <f>O359*H359</f>
        <v>0</v>
      </c>
      <c r="Q359" s="273">
        <v>0.0044999999999999997</v>
      </c>
      <c r="R359" s="273">
        <f>Q359*H359</f>
        <v>0.18436949999999996</v>
      </c>
      <c r="S359" s="273">
        <v>0</v>
      </c>
      <c r="T359" s="274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75" t="s">
        <v>254</v>
      </c>
      <c r="AT359" s="275" t="s">
        <v>207</v>
      </c>
      <c r="AU359" s="275" t="s">
        <v>90</v>
      </c>
      <c r="AY359" s="17" t="s">
        <v>204</v>
      </c>
      <c r="BE359" s="160">
        <f>IF(N359="základná",J359,0)</f>
        <v>0</v>
      </c>
      <c r="BF359" s="160">
        <f>IF(N359="znížená",J359,0)</f>
        <v>0</v>
      </c>
      <c r="BG359" s="160">
        <f>IF(N359="zákl. prenesená",J359,0)</f>
        <v>0</v>
      </c>
      <c r="BH359" s="160">
        <f>IF(N359="zníž. prenesená",J359,0)</f>
        <v>0</v>
      </c>
      <c r="BI359" s="160">
        <f>IF(N359="nulová",J359,0)</f>
        <v>0</v>
      </c>
      <c r="BJ359" s="17" t="s">
        <v>90</v>
      </c>
      <c r="BK359" s="160">
        <f>ROUND(I359*H359,2)</f>
        <v>0</v>
      </c>
      <c r="BL359" s="17" t="s">
        <v>254</v>
      </c>
      <c r="BM359" s="275" t="s">
        <v>583</v>
      </c>
    </row>
    <row r="360" s="13" customFormat="1">
      <c r="A360" s="13"/>
      <c r="B360" s="276"/>
      <c r="C360" s="277"/>
      <c r="D360" s="278" t="s">
        <v>213</v>
      </c>
      <c r="E360" s="279" t="s">
        <v>1</v>
      </c>
      <c r="F360" s="280" t="s">
        <v>117</v>
      </c>
      <c r="G360" s="277"/>
      <c r="H360" s="281">
        <v>40.970999999999997</v>
      </c>
      <c r="I360" s="282"/>
      <c r="J360" s="277"/>
      <c r="K360" s="277"/>
      <c r="L360" s="283"/>
      <c r="M360" s="284"/>
      <c r="N360" s="285"/>
      <c r="O360" s="285"/>
      <c r="P360" s="285"/>
      <c r="Q360" s="285"/>
      <c r="R360" s="285"/>
      <c r="S360" s="285"/>
      <c r="T360" s="28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87" t="s">
        <v>213</v>
      </c>
      <c r="AU360" s="287" t="s">
        <v>90</v>
      </c>
      <c r="AV360" s="13" t="s">
        <v>90</v>
      </c>
      <c r="AW360" s="13" t="s">
        <v>33</v>
      </c>
      <c r="AX360" s="13" t="s">
        <v>85</v>
      </c>
      <c r="AY360" s="287" t="s">
        <v>204</v>
      </c>
    </row>
    <row r="361" s="2" customFormat="1" ht="24.15" customHeight="1">
      <c r="A361" s="40"/>
      <c r="B361" s="41"/>
      <c r="C361" s="263" t="s">
        <v>584</v>
      </c>
      <c r="D361" s="263" t="s">
        <v>207</v>
      </c>
      <c r="E361" s="264" t="s">
        <v>585</v>
      </c>
      <c r="F361" s="265" t="s">
        <v>586</v>
      </c>
      <c r="G361" s="266" t="s">
        <v>210</v>
      </c>
      <c r="H361" s="267">
        <v>81.941999999999993</v>
      </c>
      <c r="I361" s="268"/>
      <c r="J361" s="269">
        <f>ROUND(I361*H361,2)</f>
        <v>0</v>
      </c>
      <c r="K361" s="270"/>
      <c r="L361" s="43"/>
      <c r="M361" s="271" t="s">
        <v>1</v>
      </c>
      <c r="N361" s="272" t="s">
        <v>44</v>
      </c>
      <c r="O361" s="99"/>
      <c r="P361" s="273">
        <f>O361*H361</f>
        <v>0</v>
      </c>
      <c r="Q361" s="273">
        <v>0</v>
      </c>
      <c r="R361" s="273">
        <f>Q361*H361</f>
        <v>0</v>
      </c>
      <c r="S361" s="273">
        <v>0</v>
      </c>
      <c r="T361" s="274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75" t="s">
        <v>254</v>
      </c>
      <c r="AT361" s="275" t="s">
        <v>207</v>
      </c>
      <c r="AU361" s="275" t="s">
        <v>90</v>
      </c>
      <c r="AY361" s="17" t="s">
        <v>204</v>
      </c>
      <c r="BE361" s="160">
        <f>IF(N361="základná",J361,0)</f>
        <v>0</v>
      </c>
      <c r="BF361" s="160">
        <f>IF(N361="znížená",J361,0)</f>
        <v>0</v>
      </c>
      <c r="BG361" s="160">
        <f>IF(N361="zákl. prenesená",J361,0)</f>
        <v>0</v>
      </c>
      <c r="BH361" s="160">
        <f>IF(N361="zníž. prenesená",J361,0)</f>
        <v>0</v>
      </c>
      <c r="BI361" s="160">
        <f>IF(N361="nulová",J361,0)</f>
        <v>0</v>
      </c>
      <c r="BJ361" s="17" t="s">
        <v>90</v>
      </c>
      <c r="BK361" s="160">
        <f>ROUND(I361*H361,2)</f>
        <v>0</v>
      </c>
      <c r="BL361" s="17" t="s">
        <v>254</v>
      </c>
      <c r="BM361" s="275" t="s">
        <v>587</v>
      </c>
    </row>
    <row r="362" s="13" customFormat="1">
      <c r="A362" s="13"/>
      <c r="B362" s="276"/>
      <c r="C362" s="277"/>
      <c r="D362" s="278" t="s">
        <v>213</v>
      </c>
      <c r="E362" s="279" t="s">
        <v>1</v>
      </c>
      <c r="F362" s="280" t="s">
        <v>588</v>
      </c>
      <c r="G362" s="277"/>
      <c r="H362" s="281">
        <v>81.941999999999993</v>
      </c>
      <c r="I362" s="282"/>
      <c r="J362" s="277"/>
      <c r="K362" s="277"/>
      <c r="L362" s="283"/>
      <c r="M362" s="284"/>
      <c r="N362" s="285"/>
      <c r="O362" s="285"/>
      <c r="P362" s="285"/>
      <c r="Q362" s="285"/>
      <c r="R362" s="285"/>
      <c r="S362" s="285"/>
      <c r="T362" s="28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87" t="s">
        <v>213</v>
      </c>
      <c r="AU362" s="287" t="s">
        <v>90</v>
      </c>
      <c r="AV362" s="13" t="s">
        <v>90</v>
      </c>
      <c r="AW362" s="13" t="s">
        <v>33</v>
      </c>
      <c r="AX362" s="13" t="s">
        <v>85</v>
      </c>
      <c r="AY362" s="287" t="s">
        <v>204</v>
      </c>
    </row>
    <row r="363" s="2" customFormat="1" ht="24.15" customHeight="1">
      <c r="A363" s="40"/>
      <c r="B363" s="41"/>
      <c r="C363" s="263" t="s">
        <v>589</v>
      </c>
      <c r="D363" s="263" t="s">
        <v>207</v>
      </c>
      <c r="E363" s="264" t="s">
        <v>590</v>
      </c>
      <c r="F363" s="265" t="s">
        <v>591</v>
      </c>
      <c r="G363" s="266" t="s">
        <v>414</v>
      </c>
      <c r="H363" s="267"/>
      <c r="I363" s="268"/>
      <c r="J363" s="269">
        <f>ROUND(I363*H363,2)</f>
        <v>0</v>
      </c>
      <c r="K363" s="270"/>
      <c r="L363" s="43"/>
      <c r="M363" s="271" t="s">
        <v>1</v>
      </c>
      <c r="N363" s="272" t="s">
        <v>44</v>
      </c>
      <c r="O363" s="99"/>
      <c r="P363" s="273">
        <f>O363*H363</f>
        <v>0</v>
      </c>
      <c r="Q363" s="273">
        <v>0</v>
      </c>
      <c r="R363" s="273">
        <f>Q363*H363</f>
        <v>0</v>
      </c>
      <c r="S363" s="273">
        <v>0</v>
      </c>
      <c r="T363" s="274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75" t="s">
        <v>254</v>
      </c>
      <c r="AT363" s="275" t="s">
        <v>207</v>
      </c>
      <c r="AU363" s="275" t="s">
        <v>90</v>
      </c>
      <c r="AY363" s="17" t="s">
        <v>204</v>
      </c>
      <c r="BE363" s="160">
        <f>IF(N363="základná",J363,0)</f>
        <v>0</v>
      </c>
      <c r="BF363" s="160">
        <f>IF(N363="znížená",J363,0)</f>
        <v>0</v>
      </c>
      <c r="BG363" s="160">
        <f>IF(N363="zákl. prenesená",J363,0)</f>
        <v>0</v>
      </c>
      <c r="BH363" s="160">
        <f>IF(N363="zníž. prenesená",J363,0)</f>
        <v>0</v>
      </c>
      <c r="BI363" s="160">
        <f>IF(N363="nulová",J363,0)</f>
        <v>0</v>
      </c>
      <c r="BJ363" s="17" t="s">
        <v>90</v>
      </c>
      <c r="BK363" s="160">
        <f>ROUND(I363*H363,2)</f>
        <v>0</v>
      </c>
      <c r="BL363" s="17" t="s">
        <v>254</v>
      </c>
      <c r="BM363" s="275" t="s">
        <v>592</v>
      </c>
    </row>
    <row r="364" s="12" customFormat="1" ht="22.8" customHeight="1">
      <c r="A364" s="12"/>
      <c r="B364" s="248"/>
      <c r="C364" s="249"/>
      <c r="D364" s="250" t="s">
        <v>77</v>
      </c>
      <c r="E364" s="261" t="s">
        <v>593</v>
      </c>
      <c r="F364" s="261" t="s">
        <v>594</v>
      </c>
      <c r="G364" s="249"/>
      <c r="H364" s="249"/>
      <c r="I364" s="252"/>
      <c r="J364" s="262">
        <f>BK364</f>
        <v>0</v>
      </c>
      <c r="K364" s="249"/>
      <c r="L364" s="253"/>
      <c r="M364" s="254"/>
      <c r="N364" s="255"/>
      <c r="O364" s="255"/>
      <c r="P364" s="256">
        <f>SUM(P365:P370)</f>
        <v>0</v>
      </c>
      <c r="Q364" s="255"/>
      <c r="R364" s="256">
        <f>SUM(R365:R370)</f>
        <v>1.9682956799999998</v>
      </c>
      <c r="S364" s="255"/>
      <c r="T364" s="257">
        <f>SUM(T365:T370)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58" t="s">
        <v>90</v>
      </c>
      <c r="AT364" s="259" t="s">
        <v>77</v>
      </c>
      <c r="AU364" s="259" t="s">
        <v>85</v>
      </c>
      <c r="AY364" s="258" t="s">
        <v>204</v>
      </c>
      <c r="BK364" s="260">
        <f>SUM(BK365:BK370)</f>
        <v>0</v>
      </c>
    </row>
    <row r="365" s="2" customFormat="1" ht="33" customHeight="1">
      <c r="A365" s="40"/>
      <c r="B365" s="41"/>
      <c r="C365" s="263" t="s">
        <v>595</v>
      </c>
      <c r="D365" s="263" t="s">
        <v>207</v>
      </c>
      <c r="E365" s="264" t="s">
        <v>596</v>
      </c>
      <c r="F365" s="265" t="s">
        <v>597</v>
      </c>
      <c r="G365" s="266" t="s">
        <v>210</v>
      </c>
      <c r="H365" s="267">
        <v>86.400000000000006</v>
      </c>
      <c r="I365" s="268"/>
      <c r="J365" s="269">
        <f>ROUND(I365*H365,2)</f>
        <v>0</v>
      </c>
      <c r="K365" s="270"/>
      <c r="L365" s="43"/>
      <c r="M365" s="271" t="s">
        <v>1</v>
      </c>
      <c r="N365" s="272" t="s">
        <v>44</v>
      </c>
      <c r="O365" s="99"/>
      <c r="P365" s="273">
        <f>O365*H365</f>
        <v>0</v>
      </c>
      <c r="Q365" s="273">
        <v>0.00315</v>
      </c>
      <c r="R365" s="273">
        <f>Q365*H365</f>
        <v>0.27216000000000001</v>
      </c>
      <c r="S365" s="273">
        <v>0</v>
      </c>
      <c r="T365" s="274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75" t="s">
        <v>254</v>
      </c>
      <c r="AT365" s="275" t="s">
        <v>207</v>
      </c>
      <c r="AU365" s="275" t="s">
        <v>90</v>
      </c>
      <c r="AY365" s="17" t="s">
        <v>204</v>
      </c>
      <c r="BE365" s="160">
        <f>IF(N365="základná",J365,0)</f>
        <v>0</v>
      </c>
      <c r="BF365" s="160">
        <f>IF(N365="znížená",J365,0)</f>
        <v>0</v>
      </c>
      <c r="BG365" s="160">
        <f>IF(N365="zákl. prenesená",J365,0)</f>
        <v>0</v>
      </c>
      <c r="BH365" s="160">
        <f>IF(N365="zníž. prenesená",J365,0)</f>
        <v>0</v>
      </c>
      <c r="BI365" s="160">
        <f>IF(N365="nulová",J365,0)</f>
        <v>0</v>
      </c>
      <c r="BJ365" s="17" t="s">
        <v>90</v>
      </c>
      <c r="BK365" s="160">
        <f>ROUND(I365*H365,2)</f>
        <v>0</v>
      </c>
      <c r="BL365" s="17" t="s">
        <v>254</v>
      </c>
      <c r="BM365" s="275" t="s">
        <v>598</v>
      </c>
    </row>
    <row r="366" s="13" customFormat="1">
      <c r="A366" s="13"/>
      <c r="B366" s="276"/>
      <c r="C366" s="277"/>
      <c r="D366" s="278" t="s">
        <v>213</v>
      </c>
      <c r="E366" s="279" t="s">
        <v>1</v>
      </c>
      <c r="F366" s="280" t="s">
        <v>142</v>
      </c>
      <c r="G366" s="277"/>
      <c r="H366" s="281">
        <v>86.400000000000006</v>
      </c>
      <c r="I366" s="282"/>
      <c r="J366" s="277"/>
      <c r="K366" s="277"/>
      <c r="L366" s="283"/>
      <c r="M366" s="284"/>
      <c r="N366" s="285"/>
      <c r="O366" s="285"/>
      <c r="P366" s="285"/>
      <c r="Q366" s="285"/>
      <c r="R366" s="285"/>
      <c r="S366" s="285"/>
      <c r="T366" s="286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87" t="s">
        <v>213</v>
      </c>
      <c r="AU366" s="287" t="s">
        <v>90</v>
      </c>
      <c r="AV366" s="13" t="s">
        <v>90</v>
      </c>
      <c r="AW366" s="13" t="s">
        <v>33</v>
      </c>
      <c r="AX366" s="13" t="s">
        <v>78</v>
      </c>
      <c r="AY366" s="287" t="s">
        <v>204</v>
      </c>
    </row>
    <row r="367" s="14" customFormat="1">
      <c r="A367" s="14"/>
      <c r="B367" s="288"/>
      <c r="C367" s="289"/>
      <c r="D367" s="278" t="s">
        <v>213</v>
      </c>
      <c r="E367" s="290" t="s">
        <v>1</v>
      </c>
      <c r="F367" s="291" t="s">
        <v>218</v>
      </c>
      <c r="G367" s="289"/>
      <c r="H367" s="292">
        <v>86.400000000000006</v>
      </c>
      <c r="I367" s="293"/>
      <c r="J367" s="289"/>
      <c r="K367" s="289"/>
      <c r="L367" s="294"/>
      <c r="M367" s="295"/>
      <c r="N367" s="296"/>
      <c r="O367" s="296"/>
      <c r="P367" s="296"/>
      <c r="Q367" s="296"/>
      <c r="R367" s="296"/>
      <c r="S367" s="296"/>
      <c r="T367" s="297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98" t="s">
        <v>213</v>
      </c>
      <c r="AU367" s="298" t="s">
        <v>90</v>
      </c>
      <c r="AV367" s="14" t="s">
        <v>211</v>
      </c>
      <c r="AW367" s="14" t="s">
        <v>33</v>
      </c>
      <c r="AX367" s="14" t="s">
        <v>85</v>
      </c>
      <c r="AY367" s="298" t="s">
        <v>204</v>
      </c>
    </row>
    <row r="368" s="2" customFormat="1" ht="16.5" customHeight="1">
      <c r="A368" s="40"/>
      <c r="B368" s="41"/>
      <c r="C368" s="310" t="s">
        <v>599</v>
      </c>
      <c r="D368" s="310" t="s">
        <v>392</v>
      </c>
      <c r="E368" s="311" t="s">
        <v>600</v>
      </c>
      <c r="F368" s="312" t="s">
        <v>601</v>
      </c>
      <c r="G368" s="313" t="s">
        <v>210</v>
      </c>
      <c r="H368" s="314">
        <v>91.584000000000003</v>
      </c>
      <c r="I368" s="315"/>
      <c r="J368" s="316">
        <f>ROUND(I368*H368,2)</f>
        <v>0</v>
      </c>
      <c r="K368" s="317"/>
      <c r="L368" s="318"/>
      <c r="M368" s="319" t="s">
        <v>1</v>
      </c>
      <c r="N368" s="320" t="s">
        <v>44</v>
      </c>
      <c r="O368" s="99"/>
      <c r="P368" s="273">
        <f>O368*H368</f>
        <v>0</v>
      </c>
      <c r="Q368" s="273">
        <v>0.018519999999999998</v>
      </c>
      <c r="R368" s="273">
        <f>Q368*H368</f>
        <v>1.6961356799999998</v>
      </c>
      <c r="S368" s="273">
        <v>0</v>
      </c>
      <c r="T368" s="274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75" t="s">
        <v>379</v>
      </c>
      <c r="AT368" s="275" t="s">
        <v>392</v>
      </c>
      <c r="AU368" s="275" t="s">
        <v>90</v>
      </c>
      <c r="AY368" s="17" t="s">
        <v>204</v>
      </c>
      <c r="BE368" s="160">
        <f>IF(N368="základná",J368,0)</f>
        <v>0</v>
      </c>
      <c r="BF368" s="160">
        <f>IF(N368="znížená",J368,0)</f>
        <v>0</v>
      </c>
      <c r="BG368" s="160">
        <f>IF(N368="zákl. prenesená",J368,0)</f>
        <v>0</v>
      </c>
      <c r="BH368" s="160">
        <f>IF(N368="zníž. prenesená",J368,0)</f>
        <v>0</v>
      </c>
      <c r="BI368" s="160">
        <f>IF(N368="nulová",J368,0)</f>
        <v>0</v>
      </c>
      <c r="BJ368" s="17" t="s">
        <v>90</v>
      </c>
      <c r="BK368" s="160">
        <f>ROUND(I368*H368,2)</f>
        <v>0</v>
      </c>
      <c r="BL368" s="17" t="s">
        <v>254</v>
      </c>
      <c r="BM368" s="275" t="s">
        <v>602</v>
      </c>
    </row>
    <row r="369" s="13" customFormat="1">
      <c r="A369" s="13"/>
      <c r="B369" s="276"/>
      <c r="C369" s="277"/>
      <c r="D369" s="278" t="s">
        <v>213</v>
      </c>
      <c r="E369" s="277"/>
      <c r="F369" s="280" t="s">
        <v>603</v>
      </c>
      <c r="G369" s="277"/>
      <c r="H369" s="281">
        <v>91.584000000000003</v>
      </c>
      <c r="I369" s="282"/>
      <c r="J369" s="277"/>
      <c r="K369" s="277"/>
      <c r="L369" s="283"/>
      <c r="M369" s="284"/>
      <c r="N369" s="285"/>
      <c r="O369" s="285"/>
      <c r="P369" s="285"/>
      <c r="Q369" s="285"/>
      <c r="R369" s="285"/>
      <c r="S369" s="285"/>
      <c r="T369" s="28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87" t="s">
        <v>213</v>
      </c>
      <c r="AU369" s="287" t="s">
        <v>90</v>
      </c>
      <c r="AV369" s="13" t="s">
        <v>90</v>
      </c>
      <c r="AW369" s="13" t="s">
        <v>4</v>
      </c>
      <c r="AX369" s="13" t="s">
        <v>85</v>
      </c>
      <c r="AY369" s="287" t="s">
        <v>204</v>
      </c>
    </row>
    <row r="370" s="2" customFormat="1" ht="24.15" customHeight="1">
      <c r="A370" s="40"/>
      <c r="B370" s="41"/>
      <c r="C370" s="263" t="s">
        <v>604</v>
      </c>
      <c r="D370" s="263" t="s">
        <v>207</v>
      </c>
      <c r="E370" s="264" t="s">
        <v>605</v>
      </c>
      <c r="F370" s="265" t="s">
        <v>606</v>
      </c>
      <c r="G370" s="266" t="s">
        <v>414</v>
      </c>
      <c r="H370" s="267"/>
      <c r="I370" s="268"/>
      <c r="J370" s="269">
        <f>ROUND(I370*H370,2)</f>
        <v>0</v>
      </c>
      <c r="K370" s="270"/>
      <c r="L370" s="43"/>
      <c r="M370" s="271" t="s">
        <v>1</v>
      </c>
      <c r="N370" s="272" t="s">
        <v>44</v>
      </c>
      <c r="O370" s="99"/>
      <c r="P370" s="273">
        <f>O370*H370</f>
        <v>0</v>
      </c>
      <c r="Q370" s="273">
        <v>0</v>
      </c>
      <c r="R370" s="273">
        <f>Q370*H370</f>
        <v>0</v>
      </c>
      <c r="S370" s="273">
        <v>0</v>
      </c>
      <c r="T370" s="274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75" t="s">
        <v>254</v>
      </c>
      <c r="AT370" s="275" t="s">
        <v>207</v>
      </c>
      <c r="AU370" s="275" t="s">
        <v>90</v>
      </c>
      <c r="AY370" s="17" t="s">
        <v>204</v>
      </c>
      <c r="BE370" s="160">
        <f>IF(N370="základná",J370,0)</f>
        <v>0</v>
      </c>
      <c r="BF370" s="160">
        <f>IF(N370="znížená",J370,0)</f>
        <v>0</v>
      </c>
      <c r="BG370" s="160">
        <f>IF(N370="zákl. prenesená",J370,0)</f>
        <v>0</v>
      </c>
      <c r="BH370" s="160">
        <f>IF(N370="zníž. prenesená",J370,0)</f>
        <v>0</v>
      </c>
      <c r="BI370" s="160">
        <f>IF(N370="nulová",J370,0)</f>
        <v>0</v>
      </c>
      <c r="BJ370" s="17" t="s">
        <v>90</v>
      </c>
      <c r="BK370" s="160">
        <f>ROUND(I370*H370,2)</f>
        <v>0</v>
      </c>
      <c r="BL370" s="17" t="s">
        <v>254</v>
      </c>
      <c r="BM370" s="275" t="s">
        <v>607</v>
      </c>
    </row>
    <row r="371" s="12" customFormat="1" ht="22.8" customHeight="1">
      <c r="A371" s="12"/>
      <c r="B371" s="248"/>
      <c r="C371" s="249"/>
      <c r="D371" s="250" t="s">
        <v>77</v>
      </c>
      <c r="E371" s="261" t="s">
        <v>608</v>
      </c>
      <c r="F371" s="261" t="s">
        <v>609</v>
      </c>
      <c r="G371" s="249"/>
      <c r="H371" s="249"/>
      <c r="I371" s="252"/>
      <c r="J371" s="262">
        <f>BK371</f>
        <v>0</v>
      </c>
      <c r="K371" s="249"/>
      <c r="L371" s="253"/>
      <c r="M371" s="254"/>
      <c r="N371" s="255"/>
      <c r="O371" s="255"/>
      <c r="P371" s="256">
        <f>SUM(P372:P380)</f>
        <v>0</v>
      </c>
      <c r="Q371" s="255"/>
      <c r="R371" s="256">
        <f>SUM(R372:R380)</f>
        <v>0.0059204880000000007</v>
      </c>
      <c r="S371" s="255"/>
      <c r="T371" s="257">
        <f>SUM(T372:T380)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58" t="s">
        <v>90</v>
      </c>
      <c r="AT371" s="259" t="s">
        <v>77</v>
      </c>
      <c r="AU371" s="259" t="s">
        <v>85</v>
      </c>
      <c r="AY371" s="258" t="s">
        <v>204</v>
      </c>
      <c r="BK371" s="260">
        <f>SUM(BK372:BK380)</f>
        <v>0</v>
      </c>
    </row>
    <row r="372" s="2" customFormat="1" ht="33" customHeight="1">
      <c r="A372" s="40"/>
      <c r="B372" s="41"/>
      <c r="C372" s="263" t="s">
        <v>610</v>
      </c>
      <c r="D372" s="263" t="s">
        <v>207</v>
      </c>
      <c r="E372" s="264" t="s">
        <v>611</v>
      </c>
      <c r="F372" s="265" t="s">
        <v>612</v>
      </c>
      <c r="G372" s="266" t="s">
        <v>341</v>
      </c>
      <c r="H372" s="267">
        <v>35.700000000000003</v>
      </c>
      <c r="I372" s="268"/>
      <c r="J372" s="269">
        <f>ROUND(I372*H372,2)</f>
        <v>0</v>
      </c>
      <c r="K372" s="270"/>
      <c r="L372" s="43"/>
      <c r="M372" s="271" t="s">
        <v>1</v>
      </c>
      <c r="N372" s="272" t="s">
        <v>44</v>
      </c>
      <c r="O372" s="99"/>
      <c r="P372" s="273">
        <f>O372*H372</f>
        <v>0</v>
      </c>
      <c r="Q372" s="273">
        <v>0</v>
      </c>
      <c r="R372" s="273">
        <f>Q372*H372</f>
        <v>0</v>
      </c>
      <c r="S372" s="273">
        <v>0</v>
      </c>
      <c r="T372" s="274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75" t="s">
        <v>254</v>
      </c>
      <c r="AT372" s="275" t="s">
        <v>207</v>
      </c>
      <c r="AU372" s="275" t="s">
        <v>90</v>
      </c>
      <c r="AY372" s="17" t="s">
        <v>204</v>
      </c>
      <c r="BE372" s="160">
        <f>IF(N372="základná",J372,0)</f>
        <v>0</v>
      </c>
      <c r="BF372" s="160">
        <f>IF(N372="znížená",J372,0)</f>
        <v>0</v>
      </c>
      <c r="BG372" s="160">
        <f>IF(N372="zákl. prenesená",J372,0)</f>
        <v>0</v>
      </c>
      <c r="BH372" s="160">
        <f>IF(N372="zníž. prenesená",J372,0)</f>
        <v>0</v>
      </c>
      <c r="BI372" s="160">
        <f>IF(N372="nulová",J372,0)</f>
        <v>0</v>
      </c>
      <c r="BJ372" s="17" t="s">
        <v>90</v>
      </c>
      <c r="BK372" s="160">
        <f>ROUND(I372*H372,2)</f>
        <v>0</v>
      </c>
      <c r="BL372" s="17" t="s">
        <v>254</v>
      </c>
      <c r="BM372" s="275" t="s">
        <v>613</v>
      </c>
    </row>
    <row r="373" s="13" customFormat="1">
      <c r="A373" s="13"/>
      <c r="B373" s="276"/>
      <c r="C373" s="277"/>
      <c r="D373" s="278" t="s">
        <v>213</v>
      </c>
      <c r="E373" s="279" t="s">
        <v>1</v>
      </c>
      <c r="F373" s="280" t="s">
        <v>614</v>
      </c>
      <c r="G373" s="277"/>
      <c r="H373" s="281">
        <v>10.199999999999999</v>
      </c>
      <c r="I373" s="282"/>
      <c r="J373" s="277"/>
      <c r="K373" s="277"/>
      <c r="L373" s="283"/>
      <c r="M373" s="284"/>
      <c r="N373" s="285"/>
      <c r="O373" s="285"/>
      <c r="P373" s="285"/>
      <c r="Q373" s="285"/>
      <c r="R373" s="285"/>
      <c r="S373" s="285"/>
      <c r="T373" s="28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87" t="s">
        <v>213</v>
      </c>
      <c r="AU373" s="287" t="s">
        <v>90</v>
      </c>
      <c r="AV373" s="13" t="s">
        <v>90</v>
      </c>
      <c r="AW373" s="13" t="s">
        <v>33</v>
      </c>
      <c r="AX373" s="13" t="s">
        <v>78</v>
      </c>
      <c r="AY373" s="287" t="s">
        <v>204</v>
      </c>
    </row>
    <row r="374" s="13" customFormat="1">
      <c r="A374" s="13"/>
      <c r="B374" s="276"/>
      <c r="C374" s="277"/>
      <c r="D374" s="278" t="s">
        <v>213</v>
      </c>
      <c r="E374" s="279" t="s">
        <v>1</v>
      </c>
      <c r="F374" s="280" t="s">
        <v>615</v>
      </c>
      <c r="G374" s="277"/>
      <c r="H374" s="281">
        <v>10.199999999999999</v>
      </c>
      <c r="I374" s="282"/>
      <c r="J374" s="277"/>
      <c r="K374" s="277"/>
      <c r="L374" s="283"/>
      <c r="M374" s="284"/>
      <c r="N374" s="285"/>
      <c r="O374" s="285"/>
      <c r="P374" s="285"/>
      <c r="Q374" s="285"/>
      <c r="R374" s="285"/>
      <c r="S374" s="285"/>
      <c r="T374" s="28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87" t="s">
        <v>213</v>
      </c>
      <c r="AU374" s="287" t="s">
        <v>90</v>
      </c>
      <c r="AV374" s="13" t="s">
        <v>90</v>
      </c>
      <c r="AW374" s="13" t="s">
        <v>33</v>
      </c>
      <c r="AX374" s="13" t="s">
        <v>78</v>
      </c>
      <c r="AY374" s="287" t="s">
        <v>204</v>
      </c>
    </row>
    <row r="375" s="13" customFormat="1">
      <c r="A375" s="13"/>
      <c r="B375" s="276"/>
      <c r="C375" s="277"/>
      <c r="D375" s="278" t="s">
        <v>213</v>
      </c>
      <c r="E375" s="279" t="s">
        <v>1</v>
      </c>
      <c r="F375" s="280" t="s">
        <v>616</v>
      </c>
      <c r="G375" s="277"/>
      <c r="H375" s="281">
        <v>10.199999999999999</v>
      </c>
      <c r="I375" s="282"/>
      <c r="J375" s="277"/>
      <c r="K375" s="277"/>
      <c r="L375" s="283"/>
      <c r="M375" s="284"/>
      <c r="N375" s="285"/>
      <c r="O375" s="285"/>
      <c r="P375" s="285"/>
      <c r="Q375" s="285"/>
      <c r="R375" s="285"/>
      <c r="S375" s="285"/>
      <c r="T375" s="28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87" t="s">
        <v>213</v>
      </c>
      <c r="AU375" s="287" t="s">
        <v>90</v>
      </c>
      <c r="AV375" s="13" t="s">
        <v>90</v>
      </c>
      <c r="AW375" s="13" t="s">
        <v>33</v>
      </c>
      <c r="AX375" s="13" t="s">
        <v>78</v>
      </c>
      <c r="AY375" s="287" t="s">
        <v>204</v>
      </c>
    </row>
    <row r="376" s="13" customFormat="1">
      <c r="A376" s="13"/>
      <c r="B376" s="276"/>
      <c r="C376" s="277"/>
      <c r="D376" s="278" t="s">
        <v>213</v>
      </c>
      <c r="E376" s="279" t="s">
        <v>1</v>
      </c>
      <c r="F376" s="280" t="s">
        <v>617</v>
      </c>
      <c r="G376" s="277"/>
      <c r="H376" s="281">
        <v>5.0999999999999996</v>
      </c>
      <c r="I376" s="282"/>
      <c r="J376" s="277"/>
      <c r="K376" s="277"/>
      <c r="L376" s="283"/>
      <c r="M376" s="284"/>
      <c r="N376" s="285"/>
      <c r="O376" s="285"/>
      <c r="P376" s="285"/>
      <c r="Q376" s="285"/>
      <c r="R376" s="285"/>
      <c r="S376" s="285"/>
      <c r="T376" s="28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87" t="s">
        <v>213</v>
      </c>
      <c r="AU376" s="287" t="s">
        <v>90</v>
      </c>
      <c r="AV376" s="13" t="s">
        <v>90</v>
      </c>
      <c r="AW376" s="13" t="s">
        <v>33</v>
      </c>
      <c r="AX376" s="13" t="s">
        <v>78</v>
      </c>
      <c r="AY376" s="287" t="s">
        <v>204</v>
      </c>
    </row>
    <row r="377" s="14" customFormat="1">
      <c r="A377" s="14"/>
      <c r="B377" s="288"/>
      <c r="C377" s="289"/>
      <c r="D377" s="278" t="s">
        <v>213</v>
      </c>
      <c r="E377" s="290" t="s">
        <v>144</v>
      </c>
      <c r="F377" s="291" t="s">
        <v>218</v>
      </c>
      <c r="G377" s="289"/>
      <c r="H377" s="292">
        <v>35.700000000000003</v>
      </c>
      <c r="I377" s="293"/>
      <c r="J377" s="289"/>
      <c r="K377" s="289"/>
      <c r="L377" s="294"/>
      <c r="M377" s="295"/>
      <c r="N377" s="296"/>
      <c r="O377" s="296"/>
      <c r="P377" s="296"/>
      <c r="Q377" s="296"/>
      <c r="R377" s="296"/>
      <c r="S377" s="296"/>
      <c r="T377" s="297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98" t="s">
        <v>213</v>
      </c>
      <c r="AU377" s="298" t="s">
        <v>90</v>
      </c>
      <c r="AV377" s="14" t="s">
        <v>211</v>
      </c>
      <c r="AW377" s="14" t="s">
        <v>33</v>
      </c>
      <c r="AX377" s="14" t="s">
        <v>85</v>
      </c>
      <c r="AY377" s="298" t="s">
        <v>204</v>
      </c>
    </row>
    <row r="378" s="2" customFormat="1" ht="24.15" customHeight="1">
      <c r="A378" s="40"/>
      <c r="B378" s="41"/>
      <c r="C378" s="263" t="s">
        <v>618</v>
      </c>
      <c r="D378" s="263" t="s">
        <v>207</v>
      </c>
      <c r="E378" s="264" t="s">
        <v>619</v>
      </c>
      <c r="F378" s="265" t="s">
        <v>620</v>
      </c>
      <c r="G378" s="266" t="s">
        <v>341</v>
      </c>
      <c r="H378" s="267">
        <v>35.700000000000003</v>
      </c>
      <c r="I378" s="268"/>
      <c r="J378" s="269">
        <f>ROUND(I378*H378,2)</f>
        <v>0</v>
      </c>
      <c r="K378" s="270"/>
      <c r="L378" s="43"/>
      <c r="M378" s="271" t="s">
        <v>1</v>
      </c>
      <c r="N378" s="272" t="s">
        <v>44</v>
      </c>
      <c r="O378" s="99"/>
      <c r="P378" s="273">
        <f>O378*H378</f>
        <v>0</v>
      </c>
      <c r="Q378" s="273">
        <v>0.00016584</v>
      </c>
      <c r="R378" s="273">
        <f>Q378*H378</f>
        <v>0.0059204880000000007</v>
      </c>
      <c r="S378" s="273">
        <v>0</v>
      </c>
      <c r="T378" s="274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75" t="s">
        <v>254</v>
      </c>
      <c r="AT378" s="275" t="s">
        <v>207</v>
      </c>
      <c r="AU378" s="275" t="s">
        <v>90</v>
      </c>
      <c r="AY378" s="17" t="s">
        <v>204</v>
      </c>
      <c r="BE378" s="160">
        <f>IF(N378="základná",J378,0)</f>
        <v>0</v>
      </c>
      <c r="BF378" s="160">
        <f>IF(N378="znížená",J378,0)</f>
        <v>0</v>
      </c>
      <c r="BG378" s="160">
        <f>IF(N378="zákl. prenesená",J378,0)</f>
        <v>0</v>
      </c>
      <c r="BH378" s="160">
        <f>IF(N378="zníž. prenesená",J378,0)</f>
        <v>0</v>
      </c>
      <c r="BI378" s="160">
        <f>IF(N378="nulová",J378,0)</f>
        <v>0</v>
      </c>
      <c r="BJ378" s="17" t="s">
        <v>90</v>
      </c>
      <c r="BK378" s="160">
        <f>ROUND(I378*H378,2)</f>
        <v>0</v>
      </c>
      <c r="BL378" s="17" t="s">
        <v>254</v>
      </c>
      <c r="BM378" s="275" t="s">
        <v>621</v>
      </c>
    </row>
    <row r="379" s="13" customFormat="1">
      <c r="A379" s="13"/>
      <c r="B379" s="276"/>
      <c r="C379" s="277"/>
      <c r="D379" s="278" t="s">
        <v>213</v>
      </c>
      <c r="E379" s="279" t="s">
        <v>1</v>
      </c>
      <c r="F379" s="280" t="s">
        <v>144</v>
      </c>
      <c r="G379" s="277"/>
      <c r="H379" s="281">
        <v>35.700000000000003</v>
      </c>
      <c r="I379" s="282"/>
      <c r="J379" s="277"/>
      <c r="K379" s="277"/>
      <c r="L379" s="283"/>
      <c r="M379" s="284"/>
      <c r="N379" s="285"/>
      <c r="O379" s="285"/>
      <c r="P379" s="285"/>
      <c r="Q379" s="285"/>
      <c r="R379" s="285"/>
      <c r="S379" s="285"/>
      <c r="T379" s="28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87" t="s">
        <v>213</v>
      </c>
      <c r="AU379" s="287" t="s">
        <v>90</v>
      </c>
      <c r="AV379" s="13" t="s">
        <v>90</v>
      </c>
      <c r="AW379" s="13" t="s">
        <v>33</v>
      </c>
      <c r="AX379" s="13" t="s">
        <v>78</v>
      </c>
      <c r="AY379" s="287" t="s">
        <v>204</v>
      </c>
    </row>
    <row r="380" s="14" customFormat="1">
      <c r="A380" s="14"/>
      <c r="B380" s="288"/>
      <c r="C380" s="289"/>
      <c r="D380" s="278" t="s">
        <v>213</v>
      </c>
      <c r="E380" s="290" t="s">
        <v>1</v>
      </c>
      <c r="F380" s="291" t="s">
        <v>218</v>
      </c>
      <c r="G380" s="289"/>
      <c r="H380" s="292">
        <v>35.700000000000003</v>
      </c>
      <c r="I380" s="293"/>
      <c r="J380" s="289"/>
      <c r="K380" s="289"/>
      <c r="L380" s="294"/>
      <c r="M380" s="295"/>
      <c r="N380" s="296"/>
      <c r="O380" s="296"/>
      <c r="P380" s="296"/>
      <c r="Q380" s="296"/>
      <c r="R380" s="296"/>
      <c r="S380" s="296"/>
      <c r="T380" s="297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98" t="s">
        <v>213</v>
      </c>
      <c r="AU380" s="298" t="s">
        <v>90</v>
      </c>
      <c r="AV380" s="14" t="s">
        <v>211</v>
      </c>
      <c r="AW380" s="14" t="s">
        <v>33</v>
      </c>
      <c r="AX380" s="14" t="s">
        <v>85</v>
      </c>
      <c r="AY380" s="298" t="s">
        <v>204</v>
      </c>
    </row>
    <row r="381" s="12" customFormat="1" ht="22.8" customHeight="1">
      <c r="A381" s="12"/>
      <c r="B381" s="248"/>
      <c r="C381" s="249"/>
      <c r="D381" s="250" t="s">
        <v>77</v>
      </c>
      <c r="E381" s="261" t="s">
        <v>622</v>
      </c>
      <c r="F381" s="261" t="s">
        <v>623</v>
      </c>
      <c r="G381" s="249"/>
      <c r="H381" s="249"/>
      <c r="I381" s="252"/>
      <c r="J381" s="262">
        <f>BK381</f>
        <v>0</v>
      </c>
      <c r="K381" s="249"/>
      <c r="L381" s="253"/>
      <c r="M381" s="254"/>
      <c r="N381" s="255"/>
      <c r="O381" s="255"/>
      <c r="P381" s="256">
        <f>SUM(P382:P406)</f>
        <v>0</v>
      </c>
      <c r="Q381" s="255"/>
      <c r="R381" s="256">
        <f>SUM(R382:R406)</f>
        <v>0.11866234056000001</v>
      </c>
      <c r="S381" s="255"/>
      <c r="T381" s="257">
        <f>SUM(T382:T406)</f>
        <v>0.066241800000000003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58" t="s">
        <v>90</v>
      </c>
      <c r="AT381" s="259" t="s">
        <v>77</v>
      </c>
      <c r="AU381" s="259" t="s">
        <v>85</v>
      </c>
      <c r="AY381" s="258" t="s">
        <v>204</v>
      </c>
      <c r="BK381" s="260">
        <f>SUM(BK382:BK406)</f>
        <v>0</v>
      </c>
    </row>
    <row r="382" s="2" customFormat="1" ht="24.15" customHeight="1">
      <c r="A382" s="40"/>
      <c r="B382" s="41"/>
      <c r="C382" s="263" t="s">
        <v>624</v>
      </c>
      <c r="D382" s="263" t="s">
        <v>207</v>
      </c>
      <c r="E382" s="264" t="s">
        <v>625</v>
      </c>
      <c r="F382" s="265" t="s">
        <v>626</v>
      </c>
      <c r="G382" s="266" t="s">
        <v>210</v>
      </c>
      <c r="H382" s="267">
        <v>220.80600000000001</v>
      </c>
      <c r="I382" s="268"/>
      <c r="J382" s="269">
        <f>ROUND(I382*H382,2)</f>
        <v>0</v>
      </c>
      <c r="K382" s="270"/>
      <c r="L382" s="43"/>
      <c r="M382" s="271" t="s">
        <v>1</v>
      </c>
      <c r="N382" s="272" t="s">
        <v>44</v>
      </c>
      <c r="O382" s="99"/>
      <c r="P382" s="273">
        <f>O382*H382</f>
        <v>0</v>
      </c>
      <c r="Q382" s="273">
        <v>0</v>
      </c>
      <c r="R382" s="273">
        <f>Q382*H382</f>
        <v>0</v>
      </c>
      <c r="S382" s="273">
        <v>0.00029999999999999997</v>
      </c>
      <c r="T382" s="274">
        <f>S382*H382</f>
        <v>0.066241800000000003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75" t="s">
        <v>254</v>
      </c>
      <c r="AT382" s="275" t="s">
        <v>207</v>
      </c>
      <c r="AU382" s="275" t="s">
        <v>90</v>
      </c>
      <c r="AY382" s="17" t="s">
        <v>204</v>
      </c>
      <c r="BE382" s="160">
        <f>IF(N382="základná",J382,0)</f>
        <v>0</v>
      </c>
      <c r="BF382" s="160">
        <f>IF(N382="znížená",J382,0)</f>
        <v>0</v>
      </c>
      <c r="BG382" s="160">
        <f>IF(N382="zákl. prenesená",J382,0)</f>
        <v>0</v>
      </c>
      <c r="BH382" s="160">
        <f>IF(N382="zníž. prenesená",J382,0)</f>
        <v>0</v>
      </c>
      <c r="BI382" s="160">
        <f>IF(N382="nulová",J382,0)</f>
        <v>0</v>
      </c>
      <c r="BJ382" s="17" t="s">
        <v>90</v>
      </c>
      <c r="BK382" s="160">
        <f>ROUND(I382*H382,2)</f>
        <v>0</v>
      </c>
      <c r="BL382" s="17" t="s">
        <v>254</v>
      </c>
      <c r="BM382" s="275" t="s">
        <v>627</v>
      </c>
    </row>
    <row r="383" s="13" customFormat="1">
      <c r="A383" s="13"/>
      <c r="B383" s="276"/>
      <c r="C383" s="277"/>
      <c r="D383" s="278" t="s">
        <v>213</v>
      </c>
      <c r="E383" s="279" t="s">
        <v>1</v>
      </c>
      <c r="F383" s="280" t="s">
        <v>628</v>
      </c>
      <c r="G383" s="277"/>
      <c r="H383" s="281">
        <v>80.866</v>
      </c>
      <c r="I383" s="282"/>
      <c r="J383" s="277"/>
      <c r="K383" s="277"/>
      <c r="L383" s="283"/>
      <c r="M383" s="284"/>
      <c r="N383" s="285"/>
      <c r="O383" s="285"/>
      <c r="P383" s="285"/>
      <c r="Q383" s="285"/>
      <c r="R383" s="285"/>
      <c r="S383" s="285"/>
      <c r="T383" s="28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87" t="s">
        <v>213</v>
      </c>
      <c r="AU383" s="287" t="s">
        <v>90</v>
      </c>
      <c r="AV383" s="13" t="s">
        <v>90</v>
      </c>
      <c r="AW383" s="13" t="s">
        <v>33</v>
      </c>
      <c r="AX383" s="13" t="s">
        <v>78</v>
      </c>
      <c r="AY383" s="287" t="s">
        <v>204</v>
      </c>
    </row>
    <row r="384" s="13" customFormat="1">
      <c r="A384" s="13"/>
      <c r="B384" s="276"/>
      <c r="C384" s="277"/>
      <c r="D384" s="278" t="s">
        <v>213</v>
      </c>
      <c r="E384" s="279" t="s">
        <v>1</v>
      </c>
      <c r="F384" s="280" t="s">
        <v>629</v>
      </c>
      <c r="G384" s="277"/>
      <c r="H384" s="281">
        <v>28.52</v>
      </c>
      <c r="I384" s="282"/>
      <c r="J384" s="277"/>
      <c r="K384" s="277"/>
      <c r="L384" s="283"/>
      <c r="M384" s="284"/>
      <c r="N384" s="285"/>
      <c r="O384" s="285"/>
      <c r="P384" s="285"/>
      <c r="Q384" s="285"/>
      <c r="R384" s="285"/>
      <c r="S384" s="285"/>
      <c r="T384" s="28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87" t="s">
        <v>213</v>
      </c>
      <c r="AU384" s="287" t="s">
        <v>90</v>
      </c>
      <c r="AV384" s="13" t="s">
        <v>90</v>
      </c>
      <c r="AW384" s="13" t="s">
        <v>33</v>
      </c>
      <c r="AX384" s="13" t="s">
        <v>78</v>
      </c>
      <c r="AY384" s="287" t="s">
        <v>204</v>
      </c>
    </row>
    <row r="385" s="13" customFormat="1">
      <c r="A385" s="13"/>
      <c r="B385" s="276"/>
      <c r="C385" s="277"/>
      <c r="D385" s="278" t="s">
        <v>213</v>
      </c>
      <c r="E385" s="279" t="s">
        <v>1</v>
      </c>
      <c r="F385" s="280" t="s">
        <v>630</v>
      </c>
      <c r="G385" s="277"/>
      <c r="H385" s="281">
        <v>28.52</v>
      </c>
      <c r="I385" s="282"/>
      <c r="J385" s="277"/>
      <c r="K385" s="277"/>
      <c r="L385" s="283"/>
      <c r="M385" s="284"/>
      <c r="N385" s="285"/>
      <c r="O385" s="285"/>
      <c r="P385" s="285"/>
      <c r="Q385" s="285"/>
      <c r="R385" s="285"/>
      <c r="S385" s="285"/>
      <c r="T385" s="28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87" t="s">
        <v>213</v>
      </c>
      <c r="AU385" s="287" t="s">
        <v>90</v>
      </c>
      <c r="AV385" s="13" t="s">
        <v>90</v>
      </c>
      <c r="AW385" s="13" t="s">
        <v>33</v>
      </c>
      <c r="AX385" s="13" t="s">
        <v>78</v>
      </c>
      <c r="AY385" s="287" t="s">
        <v>204</v>
      </c>
    </row>
    <row r="386" s="13" customFormat="1">
      <c r="A386" s="13"/>
      <c r="B386" s="276"/>
      <c r="C386" s="277"/>
      <c r="D386" s="278" t="s">
        <v>213</v>
      </c>
      <c r="E386" s="279" t="s">
        <v>1</v>
      </c>
      <c r="F386" s="280" t="s">
        <v>631</v>
      </c>
      <c r="G386" s="277"/>
      <c r="H386" s="281">
        <v>11.935000000000001</v>
      </c>
      <c r="I386" s="282"/>
      <c r="J386" s="277"/>
      <c r="K386" s="277"/>
      <c r="L386" s="283"/>
      <c r="M386" s="284"/>
      <c r="N386" s="285"/>
      <c r="O386" s="285"/>
      <c r="P386" s="285"/>
      <c r="Q386" s="285"/>
      <c r="R386" s="285"/>
      <c r="S386" s="285"/>
      <c r="T386" s="286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87" t="s">
        <v>213</v>
      </c>
      <c r="AU386" s="287" t="s">
        <v>90</v>
      </c>
      <c r="AV386" s="13" t="s">
        <v>90</v>
      </c>
      <c r="AW386" s="13" t="s">
        <v>33</v>
      </c>
      <c r="AX386" s="13" t="s">
        <v>78</v>
      </c>
      <c r="AY386" s="287" t="s">
        <v>204</v>
      </c>
    </row>
    <row r="387" s="13" customFormat="1">
      <c r="A387" s="13"/>
      <c r="B387" s="276"/>
      <c r="C387" s="277"/>
      <c r="D387" s="278" t="s">
        <v>213</v>
      </c>
      <c r="E387" s="279" t="s">
        <v>1</v>
      </c>
      <c r="F387" s="280" t="s">
        <v>632</v>
      </c>
      <c r="G387" s="277"/>
      <c r="H387" s="281">
        <v>28.829999999999998</v>
      </c>
      <c r="I387" s="282"/>
      <c r="J387" s="277"/>
      <c r="K387" s="277"/>
      <c r="L387" s="283"/>
      <c r="M387" s="284"/>
      <c r="N387" s="285"/>
      <c r="O387" s="285"/>
      <c r="P387" s="285"/>
      <c r="Q387" s="285"/>
      <c r="R387" s="285"/>
      <c r="S387" s="285"/>
      <c r="T387" s="28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87" t="s">
        <v>213</v>
      </c>
      <c r="AU387" s="287" t="s">
        <v>90</v>
      </c>
      <c r="AV387" s="13" t="s">
        <v>90</v>
      </c>
      <c r="AW387" s="13" t="s">
        <v>33</v>
      </c>
      <c r="AX387" s="13" t="s">
        <v>78</v>
      </c>
      <c r="AY387" s="287" t="s">
        <v>204</v>
      </c>
    </row>
    <row r="388" s="13" customFormat="1">
      <c r="A388" s="13"/>
      <c r="B388" s="276"/>
      <c r="C388" s="277"/>
      <c r="D388" s="278" t="s">
        <v>213</v>
      </c>
      <c r="E388" s="279" t="s">
        <v>1</v>
      </c>
      <c r="F388" s="280" t="s">
        <v>633</v>
      </c>
      <c r="G388" s="277"/>
      <c r="H388" s="281">
        <v>22.164999999999999</v>
      </c>
      <c r="I388" s="282"/>
      <c r="J388" s="277"/>
      <c r="K388" s="277"/>
      <c r="L388" s="283"/>
      <c r="M388" s="284"/>
      <c r="N388" s="285"/>
      <c r="O388" s="285"/>
      <c r="P388" s="285"/>
      <c r="Q388" s="285"/>
      <c r="R388" s="285"/>
      <c r="S388" s="285"/>
      <c r="T388" s="28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87" t="s">
        <v>213</v>
      </c>
      <c r="AU388" s="287" t="s">
        <v>90</v>
      </c>
      <c r="AV388" s="13" t="s">
        <v>90</v>
      </c>
      <c r="AW388" s="13" t="s">
        <v>33</v>
      </c>
      <c r="AX388" s="13" t="s">
        <v>78</v>
      </c>
      <c r="AY388" s="287" t="s">
        <v>204</v>
      </c>
    </row>
    <row r="389" s="13" customFormat="1">
      <c r="A389" s="13"/>
      <c r="B389" s="276"/>
      <c r="C389" s="277"/>
      <c r="D389" s="278" t="s">
        <v>213</v>
      </c>
      <c r="E389" s="279" t="s">
        <v>1</v>
      </c>
      <c r="F389" s="280" t="s">
        <v>634</v>
      </c>
      <c r="G389" s="277"/>
      <c r="H389" s="281">
        <v>9.4550000000000001</v>
      </c>
      <c r="I389" s="282"/>
      <c r="J389" s="277"/>
      <c r="K389" s="277"/>
      <c r="L389" s="283"/>
      <c r="M389" s="284"/>
      <c r="N389" s="285"/>
      <c r="O389" s="285"/>
      <c r="P389" s="285"/>
      <c r="Q389" s="285"/>
      <c r="R389" s="285"/>
      <c r="S389" s="285"/>
      <c r="T389" s="28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87" t="s">
        <v>213</v>
      </c>
      <c r="AU389" s="287" t="s">
        <v>90</v>
      </c>
      <c r="AV389" s="13" t="s">
        <v>90</v>
      </c>
      <c r="AW389" s="13" t="s">
        <v>33</v>
      </c>
      <c r="AX389" s="13" t="s">
        <v>78</v>
      </c>
      <c r="AY389" s="287" t="s">
        <v>204</v>
      </c>
    </row>
    <row r="390" s="15" customFormat="1">
      <c r="A390" s="15"/>
      <c r="B390" s="299"/>
      <c r="C390" s="300"/>
      <c r="D390" s="278" t="s">
        <v>213</v>
      </c>
      <c r="E390" s="301" t="s">
        <v>150</v>
      </c>
      <c r="F390" s="302" t="s">
        <v>225</v>
      </c>
      <c r="G390" s="300"/>
      <c r="H390" s="303">
        <v>210.291</v>
      </c>
      <c r="I390" s="304"/>
      <c r="J390" s="300"/>
      <c r="K390" s="300"/>
      <c r="L390" s="305"/>
      <c r="M390" s="306"/>
      <c r="N390" s="307"/>
      <c r="O390" s="307"/>
      <c r="P390" s="307"/>
      <c r="Q390" s="307"/>
      <c r="R390" s="307"/>
      <c r="S390" s="307"/>
      <c r="T390" s="308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309" t="s">
        <v>213</v>
      </c>
      <c r="AU390" s="309" t="s">
        <v>90</v>
      </c>
      <c r="AV390" s="15" t="s">
        <v>93</v>
      </c>
      <c r="AW390" s="15" t="s">
        <v>33</v>
      </c>
      <c r="AX390" s="15" t="s">
        <v>78</v>
      </c>
      <c r="AY390" s="309" t="s">
        <v>204</v>
      </c>
    </row>
    <row r="391" s="13" customFormat="1">
      <c r="A391" s="13"/>
      <c r="B391" s="276"/>
      <c r="C391" s="277"/>
      <c r="D391" s="278" t="s">
        <v>213</v>
      </c>
      <c r="E391" s="279" t="s">
        <v>1</v>
      </c>
      <c r="F391" s="280" t="s">
        <v>635</v>
      </c>
      <c r="G391" s="277"/>
      <c r="H391" s="281">
        <v>10.515000000000001</v>
      </c>
      <c r="I391" s="282"/>
      <c r="J391" s="277"/>
      <c r="K391" s="277"/>
      <c r="L391" s="283"/>
      <c r="M391" s="284"/>
      <c r="N391" s="285"/>
      <c r="O391" s="285"/>
      <c r="P391" s="285"/>
      <c r="Q391" s="285"/>
      <c r="R391" s="285"/>
      <c r="S391" s="285"/>
      <c r="T391" s="28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87" t="s">
        <v>213</v>
      </c>
      <c r="AU391" s="287" t="s">
        <v>90</v>
      </c>
      <c r="AV391" s="13" t="s">
        <v>90</v>
      </c>
      <c r="AW391" s="13" t="s">
        <v>33</v>
      </c>
      <c r="AX391" s="13" t="s">
        <v>78</v>
      </c>
      <c r="AY391" s="287" t="s">
        <v>204</v>
      </c>
    </row>
    <row r="392" s="14" customFormat="1">
      <c r="A392" s="14"/>
      <c r="B392" s="288"/>
      <c r="C392" s="289"/>
      <c r="D392" s="278" t="s">
        <v>213</v>
      </c>
      <c r="E392" s="290" t="s">
        <v>152</v>
      </c>
      <c r="F392" s="291" t="s">
        <v>218</v>
      </c>
      <c r="G392" s="289"/>
      <c r="H392" s="292">
        <v>220.80600000000001</v>
      </c>
      <c r="I392" s="293"/>
      <c r="J392" s="289"/>
      <c r="K392" s="289"/>
      <c r="L392" s="294"/>
      <c r="M392" s="295"/>
      <c r="N392" s="296"/>
      <c r="O392" s="296"/>
      <c r="P392" s="296"/>
      <c r="Q392" s="296"/>
      <c r="R392" s="296"/>
      <c r="S392" s="296"/>
      <c r="T392" s="297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98" t="s">
        <v>213</v>
      </c>
      <c r="AU392" s="298" t="s">
        <v>90</v>
      </c>
      <c r="AV392" s="14" t="s">
        <v>211</v>
      </c>
      <c r="AW392" s="14" t="s">
        <v>33</v>
      </c>
      <c r="AX392" s="14" t="s">
        <v>85</v>
      </c>
      <c r="AY392" s="298" t="s">
        <v>204</v>
      </c>
    </row>
    <row r="393" s="2" customFormat="1" ht="24.15" customHeight="1">
      <c r="A393" s="40"/>
      <c r="B393" s="41"/>
      <c r="C393" s="263" t="s">
        <v>636</v>
      </c>
      <c r="D393" s="263" t="s">
        <v>207</v>
      </c>
      <c r="E393" s="264" t="s">
        <v>637</v>
      </c>
      <c r="F393" s="265" t="s">
        <v>638</v>
      </c>
      <c r="G393" s="266" t="s">
        <v>210</v>
      </c>
      <c r="H393" s="267">
        <v>270.46600000000001</v>
      </c>
      <c r="I393" s="268"/>
      <c r="J393" s="269">
        <f>ROUND(I393*H393,2)</f>
        <v>0</v>
      </c>
      <c r="K393" s="270"/>
      <c r="L393" s="43"/>
      <c r="M393" s="271" t="s">
        <v>1</v>
      </c>
      <c r="N393" s="272" t="s">
        <v>44</v>
      </c>
      <c r="O393" s="99"/>
      <c r="P393" s="273">
        <f>O393*H393</f>
        <v>0</v>
      </c>
      <c r="Q393" s="273">
        <v>0.00012999999999999999</v>
      </c>
      <c r="R393" s="273">
        <f>Q393*H393</f>
        <v>0.035160579999999997</v>
      </c>
      <c r="S393" s="273">
        <v>0</v>
      </c>
      <c r="T393" s="274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75" t="s">
        <v>254</v>
      </c>
      <c r="AT393" s="275" t="s">
        <v>207</v>
      </c>
      <c r="AU393" s="275" t="s">
        <v>90</v>
      </c>
      <c r="AY393" s="17" t="s">
        <v>204</v>
      </c>
      <c r="BE393" s="160">
        <f>IF(N393="základná",J393,0)</f>
        <v>0</v>
      </c>
      <c r="BF393" s="160">
        <f>IF(N393="znížená",J393,0)</f>
        <v>0</v>
      </c>
      <c r="BG393" s="160">
        <f>IF(N393="zákl. prenesená",J393,0)</f>
        <v>0</v>
      </c>
      <c r="BH393" s="160">
        <f>IF(N393="zníž. prenesená",J393,0)</f>
        <v>0</v>
      </c>
      <c r="BI393" s="160">
        <f>IF(N393="nulová",J393,0)</f>
        <v>0</v>
      </c>
      <c r="BJ393" s="17" t="s">
        <v>90</v>
      </c>
      <c r="BK393" s="160">
        <f>ROUND(I393*H393,2)</f>
        <v>0</v>
      </c>
      <c r="BL393" s="17" t="s">
        <v>254</v>
      </c>
      <c r="BM393" s="275" t="s">
        <v>639</v>
      </c>
    </row>
    <row r="394" s="13" customFormat="1">
      <c r="A394" s="13"/>
      <c r="B394" s="276"/>
      <c r="C394" s="277"/>
      <c r="D394" s="278" t="s">
        <v>213</v>
      </c>
      <c r="E394" s="279" t="s">
        <v>1</v>
      </c>
      <c r="F394" s="280" t="s">
        <v>640</v>
      </c>
      <c r="G394" s="277"/>
      <c r="H394" s="281">
        <v>270.46600000000001</v>
      </c>
      <c r="I394" s="282"/>
      <c r="J394" s="277"/>
      <c r="K394" s="277"/>
      <c r="L394" s="283"/>
      <c r="M394" s="284"/>
      <c r="N394" s="285"/>
      <c r="O394" s="285"/>
      <c r="P394" s="285"/>
      <c r="Q394" s="285"/>
      <c r="R394" s="285"/>
      <c r="S394" s="285"/>
      <c r="T394" s="28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87" t="s">
        <v>213</v>
      </c>
      <c r="AU394" s="287" t="s">
        <v>90</v>
      </c>
      <c r="AV394" s="13" t="s">
        <v>90</v>
      </c>
      <c r="AW394" s="13" t="s">
        <v>33</v>
      </c>
      <c r="AX394" s="13" t="s">
        <v>78</v>
      </c>
      <c r="AY394" s="287" t="s">
        <v>204</v>
      </c>
    </row>
    <row r="395" s="14" customFormat="1">
      <c r="A395" s="14"/>
      <c r="B395" s="288"/>
      <c r="C395" s="289"/>
      <c r="D395" s="278" t="s">
        <v>213</v>
      </c>
      <c r="E395" s="290" t="s">
        <v>1</v>
      </c>
      <c r="F395" s="291" t="s">
        <v>218</v>
      </c>
      <c r="G395" s="289"/>
      <c r="H395" s="292">
        <v>270.46600000000001</v>
      </c>
      <c r="I395" s="293"/>
      <c r="J395" s="289"/>
      <c r="K395" s="289"/>
      <c r="L395" s="294"/>
      <c r="M395" s="295"/>
      <c r="N395" s="296"/>
      <c r="O395" s="296"/>
      <c r="P395" s="296"/>
      <c r="Q395" s="296"/>
      <c r="R395" s="296"/>
      <c r="S395" s="296"/>
      <c r="T395" s="297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98" t="s">
        <v>213</v>
      </c>
      <c r="AU395" s="298" t="s">
        <v>90</v>
      </c>
      <c r="AV395" s="14" t="s">
        <v>211</v>
      </c>
      <c r="AW395" s="14" t="s">
        <v>33</v>
      </c>
      <c r="AX395" s="14" t="s">
        <v>85</v>
      </c>
      <c r="AY395" s="298" t="s">
        <v>204</v>
      </c>
    </row>
    <row r="396" s="2" customFormat="1" ht="24.15" customHeight="1">
      <c r="A396" s="40"/>
      <c r="B396" s="41"/>
      <c r="C396" s="263" t="s">
        <v>641</v>
      </c>
      <c r="D396" s="263" t="s">
        <v>207</v>
      </c>
      <c r="E396" s="264" t="s">
        <v>642</v>
      </c>
      <c r="F396" s="265" t="s">
        <v>643</v>
      </c>
      <c r="G396" s="266" t="s">
        <v>210</v>
      </c>
      <c r="H396" s="267">
        <v>270.46600000000001</v>
      </c>
      <c r="I396" s="268"/>
      <c r="J396" s="269">
        <f>ROUND(I396*H396,2)</f>
        <v>0</v>
      </c>
      <c r="K396" s="270"/>
      <c r="L396" s="43"/>
      <c r="M396" s="271" t="s">
        <v>1</v>
      </c>
      <c r="N396" s="272" t="s">
        <v>44</v>
      </c>
      <c r="O396" s="99"/>
      <c r="P396" s="273">
        <f>O396*H396</f>
        <v>0</v>
      </c>
      <c r="Q396" s="273">
        <v>0</v>
      </c>
      <c r="R396" s="273">
        <f>Q396*H396</f>
        <v>0</v>
      </c>
      <c r="S396" s="273">
        <v>0</v>
      </c>
      <c r="T396" s="274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75" t="s">
        <v>254</v>
      </c>
      <c r="AT396" s="275" t="s">
        <v>207</v>
      </c>
      <c r="AU396" s="275" t="s">
        <v>90</v>
      </c>
      <c r="AY396" s="17" t="s">
        <v>204</v>
      </c>
      <c r="BE396" s="160">
        <f>IF(N396="základná",J396,0)</f>
        <v>0</v>
      </c>
      <c r="BF396" s="160">
        <f>IF(N396="znížená",J396,0)</f>
        <v>0</v>
      </c>
      <c r="BG396" s="160">
        <f>IF(N396="zákl. prenesená",J396,0)</f>
        <v>0</v>
      </c>
      <c r="BH396" s="160">
        <f>IF(N396="zníž. prenesená",J396,0)</f>
        <v>0</v>
      </c>
      <c r="BI396" s="160">
        <f>IF(N396="nulová",J396,0)</f>
        <v>0</v>
      </c>
      <c r="BJ396" s="17" t="s">
        <v>90</v>
      </c>
      <c r="BK396" s="160">
        <f>ROUND(I396*H396,2)</f>
        <v>0</v>
      </c>
      <c r="BL396" s="17" t="s">
        <v>254</v>
      </c>
      <c r="BM396" s="275" t="s">
        <v>644</v>
      </c>
    </row>
    <row r="397" s="13" customFormat="1">
      <c r="A397" s="13"/>
      <c r="B397" s="276"/>
      <c r="C397" s="277"/>
      <c r="D397" s="278" t="s">
        <v>213</v>
      </c>
      <c r="E397" s="279" t="s">
        <v>1</v>
      </c>
      <c r="F397" s="280" t="s">
        <v>640</v>
      </c>
      <c r="G397" s="277"/>
      <c r="H397" s="281">
        <v>270.46600000000001</v>
      </c>
      <c r="I397" s="282"/>
      <c r="J397" s="277"/>
      <c r="K397" s="277"/>
      <c r="L397" s="283"/>
      <c r="M397" s="284"/>
      <c r="N397" s="285"/>
      <c r="O397" s="285"/>
      <c r="P397" s="285"/>
      <c r="Q397" s="285"/>
      <c r="R397" s="285"/>
      <c r="S397" s="285"/>
      <c r="T397" s="28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87" t="s">
        <v>213</v>
      </c>
      <c r="AU397" s="287" t="s">
        <v>90</v>
      </c>
      <c r="AV397" s="13" t="s">
        <v>90</v>
      </c>
      <c r="AW397" s="13" t="s">
        <v>33</v>
      </c>
      <c r="AX397" s="13" t="s">
        <v>85</v>
      </c>
      <c r="AY397" s="287" t="s">
        <v>204</v>
      </c>
    </row>
    <row r="398" s="2" customFormat="1" ht="24.15" customHeight="1">
      <c r="A398" s="40"/>
      <c r="B398" s="41"/>
      <c r="C398" s="263" t="s">
        <v>645</v>
      </c>
      <c r="D398" s="263" t="s">
        <v>207</v>
      </c>
      <c r="E398" s="264" t="s">
        <v>646</v>
      </c>
      <c r="F398" s="265" t="s">
        <v>647</v>
      </c>
      <c r="G398" s="266" t="s">
        <v>210</v>
      </c>
      <c r="H398" s="267">
        <v>270.46600000000001</v>
      </c>
      <c r="I398" s="268"/>
      <c r="J398" s="269">
        <f>ROUND(I398*H398,2)</f>
        <v>0</v>
      </c>
      <c r="K398" s="270"/>
      <c r="L398" s="43"/>
      <c r="M398" s="271" t="s">
        <v>1</v>
      </c>
      <c r="N398" s="272" t="s">
        <v>44</v>
      </c>
      <c r="O398" s="99"/>
      <c r="P398" s="273">
        <f>O398*H398</f>
        <v>0</v>
      </c>
      <c r="Q398" s="273">
        <v>3.116E-05</v>
      </c>
      <c r="R398" s="273">
        <f>Q398*H398</f>
        <v>0.0084277205600000009</v>
      </c>
      <c r="S398" s="273">
        <v>0</v>
      </c>
      <c r="T398" s="274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75" t="s">
        <v>254</v>
      </c>
      <c r="AT398" s="275" t="s">
        <v>207</v>
      </c>
      <c r="AU398" s="275" t="s">
        <v>90</v>
      </c>
      <c r="AY398" s="17" t="s">
        <v>204</v>
      </c>
      <c r="BE398" s="160">
        <f>IF(N398="základná",J398,0)</f>
        <v>0</v>
      </c>
      <c r="BF398" s="160">
        <f>IF(N398="znížená",J398,0)</f>
        <v>0</v>
      </c>
      <c r="BG398" s="160">
        <f>IF(N398="zákl. prenesená",J398,0)</f>
        <v>0</v>
      </c>
      <c r="BH398" s="160">
        <f>IF(N398="zníž. prenesená",J398,0)</f>
        <v>0</v>
      </c>
      <c r="BI398" s="160">
        <f>IF(N398="nulová",J398,0)</f>
        <v>0</v>
      </c>
      <c r="BJ398" s="17" t="s">
        <v>90</v>
      </c>
      <c r="BK398" s="160">
        <f>ROUND(I398*H398,2)</f>
        <v>0</v>
      </c>
      <c r="BL398" s="17" t="s">
        <v>254</v>
      </c>
      <c r="BM398" s="275" t="s">
        <v>648</v>
      </c>
    </row>
    <row r="399" s="13" customFormat="1">
      <c r="A399" s="13"/>
      <c r="B399" s="276"/>
      <c r="C399" s="277"/>
      <c r="D399" s="278" t="s">
        <v>213</v>
      </c>
      <c r="E399" s="279" t="s">
        <v>1</v>
      </c>
      <c r="F399" s="280" t="s">
        <v>640</v>
      </c>
      <c r="G399" s="277"/>
      <c r="H399" s="281">
        <v>270.46600000000001</v>
      </c>
      <c r="I399" s="282"/>
      <c r="J399" s="277"/>
      <c r="K399" s="277"/>
      <c r="L399" s="283"/>
      <c r="M399" s="284"/>
      <c r="N399" s="285"/>
      <c r="O399" s="285"/>
      <c r="P399" s="285"/>
      <c r="Q399" s="285"/>
      <c r="R399" s="285"/>
      <c r="S399" s="285"/>
      <c r="T399" s="28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87" t="s">
        <v>213</v>
      </c>
      <c r="AU399" s="287" t="s">
        <v>90</v>
      </c>
      <c r="AV399" s="13" t="s">
        <v>90</v>
      </c>
      <c r="AW399" s="13" t="s">
        <v>33</v>
      </c>
      <c r="AX399" s="13" t="s">
        <v>78</v>
      </c>
      <c r="AY399" s="287" t="s">
        <v>204</v>
      </c>
    </row>
    <row r="400" s="14" customFormat="1">
      <c r="A400" s="14"/>
      <c r="B400" s="288"/>
      <c r="C400" s="289"/>
      <c r="D400" s="278" t="s">
        <v>213</v>
      </c>
      <c r="E400" s="290" t="s">
        <v>1</v>
      </c>
      <c r="F400" s="291" t="s">
        <v>218</v>
      </c>
      <c r="G400" s="289"/>
      <c r="H400" s="292">
        <v>270.46600000000001</v>
      </c>
      <c r="I400" s="293"/>
      <c r="J400" s="289"/>
      <c r="K400" s="289"/>
      <c r="L400" s="294"/>
      <c r="M400" s="295"/>
      <c r="N400" s="296"/>
      <c r="O400" s="296"/>
      <c r="P400" s="296"/>
      <c r="Q400" s="296"/>
      <c r="R400" s="296"/>
      <c r="S400" s="296"/>
      <c r="T400" s="297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98" t="s">
        <v>213</v>
      </c>
      <c r="AU400" s="298" t="s">
        <v>90</v>
      </c>
      <c r="AV400" s="14" t="s">
        <v>211</v>
      </c>
      <c r="AW400" s="14" t="s">
        <v>33</v>
      </c>
      <c r="AX400" s="14" t="s">
        <v>85</v>
      </c>
      <c r="AY400" s="298" t="s">
        <v>204</v>
      </c>
    </row>
    <row r="401" s="2" customFormat="1" ht="24.15" customHeight="1">
      <c r="A401" s="40"/>
      <c r="B401" s="41"/>
      <c r="C401" s="263" t="s">
        <v>649</v>
      </c>
      <c r="D401" s="263" t="s">
        <v>207</v>
      </c>
      <c r="E401" s="264" t="s">
        <v>650</v>
      </c>
      <c r="F401" s="265" t="s">
        <v>651</v>
      </c>
      <c r="G401" s="266" t="s">
        <v>210</v>
      </c>
      <c r="H401" s="267">
        <v>80.866</v>
      </c>
      <c r="I401" s="268"/>
      <c r="J401" s="269">
        <f>ROUND(I401*H401,2)</f>
        <v>0</v>
      </c>
      <c r="K401" s="270"/>
      <c r="L401" s="43"/>
      <c r="M401" s="271" t="s">
        <v>1</v>
      </c>
      <c r="N401" s="272" t="s">
        <v>44</v>
      </c>
      <c r="O401" s="99"/>
      <c r="P401" s="273">
        <f>O401*H401</f>
        <v>0</v>
      </c>
      <c r="Q401" s="273">
        <v>0</v>
      </c>
      <c r="R401" s="273">
        <f>Q401*H401</f>
        <v>0</v>
      </c>
      <c r="S401" s="273">
        <v>0</v>
      </c>
      <c r="T401" s="274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75" t="s">
        <v>254</v>
      </c>
      <c r="AT401" s="275" t="s">
        <v>207</v>
      </c>
      <c r="AU401" s="275" t="s">
        <v>90</v>
      </c>
      <c r="AY401" s="17" t="s">
        <v>204</v>
      </c>
      <c r="BE401" s="160">
        <f>IF(N401="základná",J401,0)</f>
        <v>0</v>
      </c>
      <c r="BF401" s="160">
        <f>IF(N401="znížená",J401,0)</f>
        <v>0</v>
      </c>
      <c r="BG401" s="160">
        <f>IF(N401="zákl. prenesená",J401,0)</f>
        <v>0</v>
      </c>
      <c r="BH401" s="160">
        <f>IF(N401="zníž. prenesená",J401,0)</f>
        <v>0</v>
      </c>
      <c r="BI401" s="160">
        <f>IF(N401="nulová",J401,0)</f>
        <v>0</v>
      </c>
      <c r="BJ401" s="17" t="s">
        <v>90</v>
      </c>
      <c r="BK401" s="160">
        <f>ROUND(I401*H401,2)</f>
        <v>0</v>
      </c>
      <c r="BL401" s="17" t="s">
        <v>254</v>
      </c>
      <c r="BM401" s="275" t="s">
        <v>652</v>
      </c>
    </row>
    <row r="402" s="13" customFormat="1">
      <c r="A402" s="13"/>
      <c r="B402" s="276"/>
      <c r="C402" s="277"/>
      <c r="D402" s="278" t="s">
        <v>213</v>
      </c>
      <c r="E402" s="279" t="s">
        <v>1</v>
      </c>
      <c r="F402" s="280" t="s">
        <v>256</v>
      </c>
      <c r="G402" s="277"/>
      <c r="H402" s="281">
        <v>80.866</v>
      </c>
      <c r="I402" s="282"/>
      <c r="J402" s="277"/>
      <c r="K402" s="277"/>
      <c r="L402" s="283"/>
      <c r="M402" s="284"/>
      <c r="N402" s="285"/>
      <c r="O402" s="285"/>
      <c r="P402" s="285"/>
      <c r="Q402" s="285"/>
      <c r="R402" s="285"/>
      <c r="S402" s="285"/>
      <c r="T402" s="286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87" t="s">
        <v>213</v>
      </c>
      <c r="AU402" s="287" t="s">
        <v>90</v>
      </c>
      <c r="AV402" s="13" t="s">
        <v>90</v>
      </c>
      <c r="AW402" s="13" t="s">
        <v>33</v>
      </c>
      <c r="AX402" s="13" t="s">
        <v>78</v>
      </c>
      <c r="AY402" s="287" t="s">
        <v>204</v>
      </c>
    </row>
    <row r="403" s="14" customFormat="1">
      <c r="A403" s="14"/>
      <c r="B403" s="288"/>
      <c r="C403" s="289"/>
      <c r="D403" s="278" t="s">
        <v>213</v>
      </c>
      <c r="E403" s="290" t="s">
        <v>1</v>
      </c>
      <c r="F403" s="291" t="s">
        <v>218</v>
      </c>
      <c r="G403" s="289"/>
      <c r="H403" s="292">
        <v>80.866</v>
      </c>
      <c r="I403" s="293"/>
      <c r="J403" s="289"/>
      <c r="K403" s="289"/>
      <c r="L403" s="294"/>
      <c r="M403" s="295"/>
      <c r="N403" s="296"/>
      <c r="O403" s="296"/>
      <c r="P403" s="296"/>
      <c r="Q403" s="296"/>
      <c r="R403" s="296"/>
      <c r="S403" s="296"/>
      <c r="T403" s="297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98" t="s">
        <v>213</v>
      </c>
      <c r="AU403" s="298" t="s">
        <v>90</v>
      </c>
      <c r="AV403" s="14" t="s">
        <v>211</v>
      </c>
      <c r="AW403" s="14" t="s">
        <v>33</v>
      </c>
      <c r="AX403" s="14" t="s">
        <v>85</v>
      </c>
      <c r="AY403" s="298" t="s">
        <v>204</v>
      </c>
    </row>
    <row r="404" s="2" customFormat="1" ht="44.25" customHeight="1">
      <c r="A404" s="40"/>
      <c r="B404" s="41"/>
      <c r="C404" s="263" t="s">
        <v>653</v>
      </c>
      <c r="D404" s="263" t="s">
        <v>207</v>
      </c>
      <c r="E404" s="264" t="s">
        <v>654</v>
      </c>
      <c r="F404" s="265" t="s">
        <v>655</v>
      </c>
      <c r="G404" s="266" t="s">
        <v>210</v>
      </c>
      <c r="H404" s="267">
        <v>220.80600000000001</v>
      </c>
      <c r="I404" s="268"/>
      <c r="J404" s="269">
        <f>ROUND(I404*H404,2)</f>
        <v>0</v>
      </c>
      <c r="K404" s="270"/>
      <c r="L404" s="43"/>
      <c r="M404" s="271" t="s">
        <v>1</v>
      </c>
      <c r="N404" s="272" t="s">
        <v>44</v>
      </c>
      <c r="O404" s="99"/>
      <c r="P404" s="273">
        <f>O404*H404</f>
        <v>0</v>
      </c>
      <c r="Q404" s="273">
        <v>0.00034000000000000002</v>
      </c>
      <c r="R404" s="273">
        <f>Q404*H404</f>
        <v>0.075074040000000009</v>
      </c>
      <c r="S404" s="273">
        <v>0</v>
      </c>
      <c r="T404" s="274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75" t="s">
        <v>254</v>
      </c>
      <c r="AT404" s="275" t="s">
        <v>207</v>
      </c>
      <c r="AU404" s="275" t="s">
        <v>90</v>
      </c>
      <c r="AY404" s="17" t="s">
        <v>204</v>
      </c>
      <c r="BE404" s="160">
        <f>IF(N404="základná",J404,0)</f>
        <v>0</v>
      </c>
      <c r="BF404" s="160">
        <f>IF(N404="znížená",J404,0)</f>
        <v>0</v>
      </c>
      <c r="BG404" s="160">
        <f>IF(N404="zákl. prenesená",J404,0)</f>
        <v>0</v>
      </c>
      <c r="BH404" s="160">
        <f>IF(N404="zníž. prenesená",J404,0)</f>
        <v>0</v>
      </c>
      <c r="BI404" s="160">
        <f>IF(N404="nulová",J404,0)</f>
        <v>0</v>
      </c>
      <c r="BJ404" s="17" t="s">
        <v>90</v>
      </c>
      <c r="BK404" s="160">
        <f>ROUND(I404*H404,2)</f>
        <v>0</v>
      </c>
      <c r="BL404" s="17" t="s">
        <v>254</v>
      </c>
      <c r="BM404" s="275" t="s">
        <v>656</v>
      </c>
    </row>
    <row r="405" s="13" customFormat="1">
      <c r="A405" s="13"/>
      <c r="B405" s="276"/>
      <c r="C405" s="277"/>
      <c r="D405" s="278" t="s">
        <v>213</v>
      </c>
      <c r="E405" s="279" t="s">
        <v>1</v>
      </c>
      <c r="F405" s="280" t="s">
        <v>152</v>
      </c>
      <c r="G405" s="277"/>
      <c r="H405" s="281">
        <v>220.80600000000001</v>
      </c>
      <c r="I405" s="282"/>
      <c r="J405" s="277"/>
      <c r="K405" s="277"/>
      <c r="L405" s="283"/>
      <c r="M405" s="284"/>
      <c r="N405" s="285"/>
      <c r="O405" s="285"/>
      <c r="P405" s="285"/>
      <c r="Q405" s="285"/>
      <c r="R405" s="285"/>
      <c r="S405" s="285"/>
      <c r="T405" s="286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87" t="s">
        <v>213</v>
      </c>
      <c r="AU405" s="287" t="s">
        <v>90</v>
      </c>
      <c r="AV405" s="13" t="s">
        <v>90</v>
      </c>
      <c r="AW405" s="13" t="s">
        <v>33</v>
      </c>
      <c r="AX405" s="13" t="s">
        <v>78</v>
      </c>
      <c r="AY405" s="287" t="s">
        <v>204</v>
      </c>
    </row>
    <row r="406" s="14" customFormat="1">
      <c r="A406" s="14"/>
      <c r="B406" s="288"/>
      <c r="C406" s="289"/>
      <c r="D406" s="278" t="s">
        <v>213</v>
      </c>
      <c r="E406" s="290" t="s">
        <v>1</v>
      </c>
      <c r="F406" s="291" t="s">
        <v>218</v>
      </c>
      <c r="G406" s="289"/>
      <c r="H406" s="292">
        <v>220.80600000000001</v>
      </c>
      <c r="I406" s="293"/>
      <c r="J406" s="289"/>
      <c r="K406" s="289"/>
      <c r="L406" s="294"/>
      <c r="M406" s="295"/>
      <c r="N406" s="296"/>
      <c r="O406" s="296"/>
      <c r="P406" s="296"/>
      <c r="Q406" s="296"/>
      <c r="R406" s="296"/>
      <c r="S406" s="296"/>
      <c r="T406" s="297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98" t="s">
        <v>213</v>
      </c>
      <c r="AU406" s="298" t="s">
        <v>90</v>
      </c>
      <c r="AV406" s="14" t="s">
        <v>211</v>
      </c>
      <c r="AW406" s="14" t="s">
        <v>33</v>
      </c>
      <c r="AX406" s="14" t="s">
        <v>85</v>
      </c>
      <c r="AY406" s="298" t="s">
        <v>204</v>
      </c>
    </row>
    <row r="407" s="12" customFormat="1" ht="25.92" customHeight="1">
      <c r="A407" s="12"/>
      <c r="B407" s="248"/>
      <c r="C407" s="249"/>
      <c r="D407" s="250" t="s">
        <v>77</v>
      </c>
      <c r="E407" s="251" t="s">
        <v>392</v>
      </c>
      <c r="F407" s="251" t="s">
        <v>657</v>
      </c>
      <c r="G407" s="249"/>
      <c r="H407" s="249"/>
      <c r="I407" s="252"/>
      <c r="J407" s="227">
        <f>BK407</f>
        <v>0</v>
      </c>
      <c r="K407" s="249"/>
      <c r="L407" s="253"/>
      <c r="M407" s="254"/>
      <c r="N407" s="255"/>
      <c r="O407" s="255"/>
      <c r="P407" s="256">
        <f>P408</f>
        <v>0</v>
      </c>
      <c r="Q407" s="255"/>
      <c r="R407" s="256">
        <f>R408</f>
        <v>0</v>
      </c>
      <c r="S407" s="255"/>
      <c r="T407" s="257">
        <f>T408</f>
        <v>0.13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58" t="s">
        <v>93</v>
      </c>
      <c r="AT407" s="259" t="s">
        <v>77</v>
      </c>
      <c r="AU407" s="259" t="s">
        <v>78</v>
      </c>
      <c r="AY407" s="258" t="s">
        <v>204</v>
      </c>
      <c r="BK407" s="260">
        <f>BK408</f>
        <v>0</v>
      </c>
    </row>
    <row r="408" s="12" customFormat="1" ht="22.8" customHeight="1">
      <c r="A408" s="12"/>
      <c r="B408" s="248"/>
      <c r="C408" s="249"/>
      <c r="D408" s="250" t="s">
        <v>77</v>
      </c>
      <c r="E408" s="261" t="s">
        <v>658</v>
      </c>
      <c r="F408" s="261" t="s">
        <v>659</v>
      </c>
      <c r="G408" s="249"/>
      <c r="H408" s="249"/>
      <c r="I408" s="252"/>
      <c r="J408" s="262">
        <f>BK408</f>
        <v>0</v>
      </c>
      <c r="K408" s="249"/>
      <c r="L408" s="253"/>
      <c r="M408" s="254"/>
      <c r="N408" s="255"/>
      <c r="O408" s="255"/>
      <c r="P408" s="256">
        <f>SUM(P409:P420)</f>
        <v>0</v>
      </c>
      <c r="Q408" s="255"/>
      <c r="R408" s="256">
        <f>SUM(R409:R420)</f>
        <v>0</v>
      </c>
      <c r="S408" s="255"/>
      <c r="T408" s="257">
        <f>SUM(T409:T420)</f>
        <v>0.13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58" t="s">
        <v>93</v>
      </c>
      <c r="AT408" s="259" t="s">
        <v>77</v>
      </c>
      <c r="AU408" s="259" t="s">
        <v>85</v>
      </c>
      <c r="AY408" s="258" t="s">
        <v>204</v>
      </c>
      <c r="BK408" s="260">
        <f>SUM(BK409:BK420)</f>
        <v>0</v>
      </c>
    </row>
    <row r="409" s="2" customFormat="1" ht="24.15" customHeight="1">
      <c r="A409" s="40"/>
      <c r="B409" s="41"/>
      <c r="C409" s="263" t="s">
        <v>660</v>
      </c>
      <c r="D409" s="263" t="s">
        <v>207</v>
      </c>
      <c r="E409" s="264" t="s">
        <v>661</v>
      </c>
      <c r="F409" s="265" t="s">
        <v>662</v>
      </c>
      <c r="G409" s="266" t="s">
        <v>292</v>
      </c>
      <c r="H409" s="267">
        <v>6</v>
      </c>
      <c r="I409" s="268"/>
      <c r="J409" s="269">
        <f>ROUND(I409*H409,2)</f>
        <v>0</v>
      </c>
      <c r="K409" s="270"/>
      <c r="L409" s="43"/>
      <c r="M409" s="271" t="s">
        <v>1</v>
      </c>
      <c r="N409" s="272" t="s">
        <v>44</v>
      </c>
      <c r="O409" s="99"/>
      <c r="P409" s="273">
        <f>O409*H409</f>
        <v>0</v>
      </c>
      <c r="Q409" s="273">
        <v>0</v>
      </c>
      <c r="R409" s="273">
        <f>Q409*H409</f>
        <v>0</v>
      </c>
      <c r="S409" s="273">
        <v>0</v>
      </c>
      <c r="T409" s="274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75" t="s">
        <v>535</v>
      </c>
      <c r="AT409" s="275" t="s">
        <v>207</v>
      </c>
      <c r="AU409" s="275" t="s">
        <v>90</v>
      </c>
      <c r="AY409" s="17" t="s">
        <v>204</v>
      </c>
      <c r="BE409" s="160">
        <f>IF(N409="základná",J409,0)</f>
        <v>0</v>
      </c>
      <c r="BF409" s="160">
        <f>IF(N409="znížená",J409,0)</f>
        <v>0</v>
      </c>
      <c r="BG409" s="160">
        <f>IF(N409="zákl. prenesená",J409,0)</f>
        <v>0</v>
      </c>
      <c r="BH409" s="160">
        <f>IF(N409="zníž. prenesená",J409,0)</f>
        <v>0</v>
      </c>
      <c r="BI409" s="160">
        <f>IF(N409="nulová",J409,0)</f>
        <v>0</v>
      </c>
      <c r="BJ409" s="17" t="s">
        <v>90</v>
      </c>
      <c r="BK409" s="160">
        <f>ROUND(I409*H409,2)</f>
        <v>0</v>
      </c>
      <c r="BL409" s="17" t="s">
        <v>535</v>
      </c>
      <c r="BM409" s="275" t="s">
        <v>663</v>
      </c>
    </row>
    <row r="410" s="13" customFormat="1">
      <c r="A410" s="13"/>
      <c r="B410" s="276"/>
      <c r="C410" s="277"/>
      <c r="D410" s="278" t="s">
        <v>213</v>
      </c>
      <c r="E410" s="279" t="s">
        <v>1</v>
      </c>
      <c r="F410" s="280" t="s">
        <v>664</v>
      </c>
      <c r="G410" s="277"/>
      <c r="H410" s="281">
        <v>3</v>
      </c>
      <c r="I410" s="282"/>
      <c r="J410" s="277"/>
      <c r="K410" s="277"/>
      <c r="L410" s="283"/>
      <c r="M410" s="284"/>
      <c r="N410" s="285"/>
      <c r="O410" s="285"/>
      <c r="P410" s="285"/>
      <c r="Q410" s="285"/>
      <c r="R410" s="285"/>
      <c r="S410" s="285"/>
      <c r="T410" s="28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87" t="s">
        <v>213</v>
      </c>
      <c r="AU410" s="287" t="s">
        <v>90</v>
      </c>
      <c r="AV410" s="13" t="s">
        <v>90</v>
      </c>
      <c r="AW410" s="13" t="s">
        <v>33</v>
      </c>
      <c r="AX410" s="13" t="s">
        <v>78</v>
      </c>
      <c r="AY410" s="287" t="s">
        <v>204</v>
      </c>
    </row>
    <row r="411" s="13" customFormat="1">
      <c r="A411" s="13"/>
      <c r="B411" s="276"/>
      <c r="C411" s="277"/>
      <c r="D411" s="278" t="s">
        <v>213</v>
      </c>
      <c r="E411" s="279" t="s">
        <v>1</v>
      </c>
      <c r="F411" s="280" t="s">
        <v>665</v>
      </c>
      <c r="G411" s="277"/>
      <c r="H411" s="281">
        <v>1</v>
      </c>
      <c r="I411" s="282"/>
      <c r="J411" s="277"/>
      <c r="K411" s="277"/>
      <c r="L411" s="283"/>
      <c r="M411" s="284"/>
      <c r="N411" s="285"/>
      <c r="O411" s="285"/>
      <c r="P411" s="285"/>
      <c r="Q411" s="285"/>
      <c r="R411" s="285"/>
      <c r="S411" s="285"/>
      <c r="T411" s="28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87" t="s">
        <v>213</v>
      </c>
      <c r="AU411" s="287" t="s">
        <v>90</v>
      </c>
      <c r="AV411" s="13" t="s">
        <v>90</v>
      </c>
      <c r="AW411" s="13" t="s">
        <v>33</v>
      </c>
      <c r="AX411" s="13" t="s">
        <v>78</v>
      </c>
      <c r="AY411" s="287" t="s">
        <v>204</v>
      </c>
    </row>
    <row r="412" s="13" customFormat="1">
      <c r="A412" s="13"/>
      <c r="B412" s="276"/>
      <c r="C412" s="277"/>
      <c r="D412" s="278" t="s">
        <v>213</v>
      </c>
      <c r="E412" s="279" t="s">
        <v>1</v>
      </c>
      <c r="F412" s="280" t="s">
        <v>666</v>
      </c>
      <c r="G412" s="277"/>
      <c r="H412" s="281">
        <v>1</v>
      </c>
      <c r="I412" s="282"/>
      <c r="J412" s="277"/>
      <c r="K412" s="277"/>
      <c r="L412" s="283"/>
      <c r="M412" s="284"/>
      <c r="N412" s="285"/>
      <c r="O412" s="285"/>
      <c r="P412" s="285"/>
      <c r="Q412" s="285"/>
      <c r="R412" s="285"/>
      <c r="S412" s="285"/>
      <c r="T412" s="286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87" t="s">
        <v>213</v>
      </c>
      <c r="AU412" s="287" t="s">
        <v>90</v>
      </c>
      <c r="AV412" s="13" t="s">
        <v>90</v>
      </c>
      <c r="AW412" s="13" t="s">
        <v>33</v>
      </c>
      <c r="AX412" s="13" t="s">
        <v>78</v>
      </c>
      <c r="AY412" s="287" t="s">
        <v>204</v>
      </c>
    </row>
    <row r="413" s="13" customFormat="1">
      <c r="A413" s="13"/>
      <c r="B413" s="276"/>
      <c r="C413" s="277"/>
      <c r="D413" s="278" t="s">
        <v>213</v>
      </c>
      <c r="E413" s="279" t="s">
        <v>1</v>
      </c>
      <c r="F413" s="280" t="s">
        <v>298</v>
      </c>
      <c r="G413" s="277"/>
      <c r="H413" s="281">
        <v>1</v>
      </c>
      <c r="I413" s="282"/>
      <c r="J413" s="277"/>
      <c r="K413" s="277"/>
      <c r="L413" s="283"/>
      <c r="M413" s="284"/>
      <c r="N413" s="285"/>
      <c r="O413" s="285"/>
      <c r="P413" s="285"/>
      <c r="Q413" s="285"/>
      <c r="R413" s="285"/>
      <c r="S413" s="285"/>
      <c r="T413" s="286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87" t="s">
        <v>213</v>
      </c>
      <c r="AU413" s="287" t="s">
        <v>90</v>
      </c>
      <c r="AV413" s="13" t="s">
        <v>90</v>
      </c>
      <c r="AW413" s="13" t="s">
        <v>33</v>
      </c>
      <c r="AX413" s="13" t="s">
        <v>78</v>
      </c>
      <c r="AY413" s="287" t="s">
        <v>204</v>
      </c>
    </row>
    <row r="414" s="14" customFormat="1">
      <c r="A414" s="14"/>
      <c r="B414" s="288"/>
      <c r="C414" s="289"/>
      <c r="D414" s="278" t="s">
        <v>213</v>
      </c>
      <c r="E414" s="290" t="s">
        <v>1</v>
      </c>
      <c r="F414" s="291" t="s">
        <v>218</v>
      </c>
      <c r="G414" s="289"/>
      <c r="H414" s="292">
        <v>6</v>
      </c>
      <c r="I414" s="293"/>
      <c r="J414" s="289"/>
      <c r="K414" s="289"/>
      <c r="L414" s="294"/>
      <c r="M414" s="295"/>
      <c r="N414" s="296"/>
      <c r="O414" s="296"/>
      <c r="P414" s="296"/>
      <c r="Q414" s="296"/>
      <c r="R414" s="296"/>
      <c r="S414" s="296"/>
      <c r="T414" s="297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98" t="s">
        <v>213</v>
      </c>
      <c r="AU414" s="298" t="s">
        <v>90</v>
      </c>
      <c r="AV414" s="14" t="s">
        <v>211</v>
      </c>
      <c r="AW414" s="14" t="s">
        <v>33</v>
      </c>
      <c r="AX414" s="14" t="s">
        <v>85</v>
      </c>
      <c r="AY414" s="298" t="s">
        <v>204</v>
      </c>
    </row>
    <row r="415" s="2" customFormat="1" ht="24.15" customHeight="1">
      <c r="A415" s="40"/>
      <c r="B415" s="41"/>
      <c r="C415" s="263" t="s">
        <v>667</v>
      </c>
      <c r="D415" s="263" t="s">
        <v>207</v>
      </c>
      <c r="E415" s="264" t="s">
        <v>668</v>
      </c>
      <c r="F415" s="265" t="s">
        <v>669</v>
      </c>
      <c r="G415" s="266" t="s">
        <v>292</v>
      </c>
      <c r="H415" s="267">
        <v>13</v>
      </c>
      <c r="I415" s="268"/>
      <c r="J415" s="269">
        <f>ROUND(I415*H415,2)</f>
        <v>0</v>
      </c>
      <c r="K415" s="270"/>
      <c r="L415" s="43"/>
      <c r="M415" s="271" t="s">
        <v>1</v>
      </c>
      <c r="N415" s="272" t="s">
        <v>44</v>
      </c>
      <c r="O415" s="99"/>
      <c r="P415" s="273">
        <f>O415*H415</f>
        <v>0</v>
      </c>
      <c r="Q415" s="273">
        <v>0</v>
      </c>
      <c r="R415" s="273">
        <f>Q415*H415</f>
        <v>0</v>
      </c>
      <c r="S415" s="273">
        <v>0.01</v>
      </c>
      <c r="T415" s="274">
        <f>S415*H415</f>
        <v>0.13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75" t="s">
        <v>535</v>
      </c>
      <c r="AT415" s="275" t="s">
        <v>207</v>
      </c>
      <c r="AU415" s="275" t="s">
        <v>90</v>
      </c>
      <c r="AY415" s="17" t="s">
        <v>204</v>
      </c>
      <c r="BE415" s="160">
        <f>IF(N415="základná",J415,0)</f>
        <v>0</v>
      </c>
      <c r="BF415" s="160">
        <f>IF(N415="znížená",J415,0)</f>
        <v>0</v>
      </c>
      <c r="BG415" s="160">
        <f>IF(N415="zákl. prenesená",J415,0)</f>
        <v>0</v>
      </c>
      <c r="BH415" s="160">
        <f>IF(N415="zníž. prenesená",J415,0)</f>
        <v>0</v>
      </c>
      <c r="BI415" s="160">
        <f>IF(N415="nulová",J415,0)</f>
        <v>0</v>
      </c>
      <c r="BJ415" s="17" t="s">
        <v>90</v>
      </c>
      <c r="BK415" s="160">
        <f>ROUND(I415*H415,2)</f>
        <v>0</v>
      </c>
      <c r="BL415" s="17" t="s">
        <v>535</v>
      </c>
      <c r="BM415" s="275" t="s">
        <v>670</v>
      </c>
    </row>
    <row r="416" s="13" customFormat="1">
      <c r="A416" s="13"/>
      <c r="B416" s="276"/>
      <c r="C416" s="277"/>
      <c r="D416" s="278" t="s">
        <v>213</v>
      </c>
      <c r="E416" s="279" t="s">
        <v>1</v>
      </c>
      <c r="F416" s="280" t="s">
        <v>671</v>
      </c>
      <c r="G416" s="277"/>
      <c r="H416" s="281">
        <v>2</v>
      </c>
      <c r="I416" s="282"/>
      <c r="J416" s="277"/>
      <c r="K416" s="277"/>
      <c r="L416" s="283"/>
      <c r="M416" s="284"/>
      <c r="N416" s="285"/>
      <c r="O416" s="285"/>
      <c r="P416" s="285"/>
      <c r="Q416" s="285"/>
      <c r="R416" s="285"/>
      <c r="S416" s="285"/>
      <c r="T416" s="28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87" t="s">
        <v>213</v>
      </c>
      <c r="AU416" s="287" t="s">
        <v>90</v>
      </c>
      <c r="AV416" s="13" t="s">
        <v>90</v>
      </c>
      <c r="AW416" s="13" t="s">
        <v>33</v>
      </c>
      <c r="AX416" s="13" t="s">
        <v>78</v>
      </c>
      <c r="AY416" s="287" t="s">
        <v>204</v>
      </c>
    </row>
    <row r="417" s="13" customFormat="1">
      <c r="A417" s="13"/>
      <c r="B417" s="276"/>
      <c r="C417" s="277"/>
      <c r="D417" s="278" t="s">
        <v>213</v>
      </c>
      <c r="E417" s="279" t="s">
        <v>1</v>
      </c>
      <c r="F417" s="280" t="s">
        <v>664</v>
      </c>
      <c r="G417" s="277"/>
      <c r="H417" s="281">
        <v>3</v>
      </c>
      <c r="I417" s="282"/>
      <c r="J417" s="277"/>
      <c r="K417" s="277"/>
      <c r="L417" s="283"/>
      <c r="M417" s="284"/>
      <c r="N417" s="285"/>
      <c r="O417" s="285"/>
      <c r="P417" s="285"/>
      <c r="Q417" s="285"/>
      <c r="R417" s="285"/>
      <c r="S417" s="285"/>
      <c r="T417" s="28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87" t="s">
        <v>213</v>
      </c>
      <c r="AU417" s="287" t="s">
        <v>90</v>
      </c>
      <c r="AV417" s="13" t="s">
        <v>90</v>
      </c>
      <c r="AW417" s="13" t="s">
        <v>33</v>
      </c>
      <c r="AX417" s="13" t="s">
        <v>78</v>
      </c>
      <c r="AY417" s="287" t="s">
        <v>204</v>
      </c>
    </row>
    <row r="418" s="13" customFormat="1">
      <c r="A418" s="13"/>
      <c r="B418" s="276"/>
      <c r="C418" s="277"/>
      <c r="D418" s="278" t="s">
        <v>213</v>
      </c>
      <c r="E418" s="279" t="s">
        <v>1</v>
      </c>
      <c r="F418" s="280" t="s">
        <v>672</v>
      </c>
      <c r="G418" s="277"/>
      <c r="H418" s="281">
        <v>2</v>
      </c>
      <c r="I418" s="282"/>
      <c r="J418" s="277"/>
      <c r="K418" s="277"/>
      <c r="L418" s="283"/>
      <c r="M418" s="284"/>
      <c r="N418" s="285"/>
      <c r="O418" s="285"/>
      <c r="P418" s="285"/>
      <c r="Q418" s="285"/>
      <c r="R418" s="285"/>
      <c r="S418" s="285"/>
      <c r="T418" s="28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87" t="s">
        <v>213</v>
      </c>
      <c r="AU418" s="287" t="s">
        <v>90</v>
      </c>
      <c r="AV418" s="13" t="s">
        <v>90</v>
      </c>
      <c r="AW418" s="13" t="s">
        <v>33</v>
      </c>
      <c r="AX418" s="13" t="s">
        <v>78</v>
      </c>
      <c r="AY418" s="287" t="s">
        <v>204</v>
      </c>
    </row>
    <row r="419" s="13" customFormat="1">
      <c r="A419" s="13"/>
      <c r="B419" s="276"/>
      <c r="C419" s="277"/>
      <c r="D419" s="278" t="s">
        <v>213</v>
      </c>
      <c r="E419" s="279" t="s">
        <v>1</v>
      </c>
      <c r="F419" s="280" t="s">
        <v>673</v>
      </c>
      <c r="G419" s="277"/>
      <c r="H419" s="281">
        <v>6</v>
      </c>
      <c r="I419" s="282"/>
      <c r="J419" s="277"/>
      <c r="K419" s="277"/>
      <c r="L419" s="283"/>
      <c r="M419" s="284"/>
      <c r="N419" s="285"/>
      <c r="O419" s="285"/>
      <c r="P419" s="285"/>
      <c r="Q419" s="285"/>
      <c r="R419" s="285"/>
      <c r="S419" s="285"/>
      <c r="T419" s="28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87" t="s">
        <v>213</v>
      </c>
      <c r="AU419" s="287" t="s">
        <v>90</v>
      </c>
      <c r="AV419" s="13" t="s">
        <v>90</v>
      </c>
      <c r="AW419" s="13" t="s">
        <v>33</v>
      </c>
      <c r="AX419" s="13" t="s">
        <v>78</v>
      </c>
      <c r="AY419" s="287" t="s">
        <v>204</v>
      </c>
    </row>
    <row r="420" s="14" customFormat="1">
      <c r="A420" s="14"/>
      <c r="B420" s="288"/>
      <c r="C420" s="289"/>
      <c r="D420" s="278" t="s">
        <v>213</v>
      </c>
      <c r="E420" s="290" t="s">
        <v>1</v>
      </c>
      <c r="F420" s="291" t="s">
        <v>218</v>
      </c>
      <c r="G420" s="289"/>
      <c r="H420" s="292">
        <v>13</v>
      </c>
      <c r="I420" s="293"/>
      <c r="J420" s="289"/>
      <c r="K420" s="289"/>
      <c r="L420" s="294"/>
      <c r="M420" s="295"/>
      <c r="N420" s="296"/>
      <c r="O420" s="296"/>
      <c r="P420" s="296"/>
      <c r="Q420" s="296"/>
      <c r="R420" s="296"/>
      <c r="S420" s="296"/>
      <c r="T420" s="297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98" t="s">
        <v>213</v>
      </c>
      <c r="AU420" s="298" t="s">
        <v>90</v>
      </c>
      <c r="AV420" s="14" t="s">
        <v>211</v>
      </c>
      <c r="AW420" s="14" t="s">
        <v>33</v>
      </c>
      <c r="AX420" s="14" t="s">
        <v>85</v>
      </c>
      <c r="AY420" s="298" t="s">
        <v>204</v>
      </c>
    </row>
    <row r="421" s="12" customFormat="1" ht="25.92" customHeight="1">
      <c r="A421" s="12"/>
      <c r="B421" s="248"/>
      <c r="C421" s="249"/>
      <c r="D421" s="250" t="s">
        <v>77</v>
      </c>
      <c r="E421" s="251" t="s">
        <v>674</v>
      </c>
      <c r="F421" s="251" t="s">
        <v>675</v>
      </c>
      <c r="G421" s="249"/>
      <c r="H421" s="249"/>
      <c r="I421" s="252"/>
      <c r="J421" s="227">
        <f>BK421</f>
        <v>0</v>
      </c>
      <c r="K421" s="249"/>
      <c r="L421" s="253"/>
      <c r="M421" s="254"/>
      <c r="N421" s="255"/>
      <c r="O421" s="255"/>
      <c r="P421" s="256">
        <f>P422</f>
        <v>0</v>
      </c>
      <c r="Q421" s="255"/>
      <c r="R421" s="256">
        <f>R422</f>
        <v>0</v>
      </c>
      <c r="S421" s="255"/>
      <c r="T421" s="257">
        <f>T422</f>
        <v>0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258" t="s">
        <v>211</v>
      </c>
      <c r="AT421" s="259" t="s">
        <v>77</v>
      </c>
      <c r="AU421" s="259" t="s">
        <v>78</v>
      </c>
      <c r="AY421" s="258" t="s">
        <v>204</v>
      </c>
      <c r="BK421" s="260">
        <f>BK422</f>
        <v>0</v>
      </c>
    </row>
    <row r="422" s="2" customFormat="1" ht="44.25" customHeight="1">
      <c r="A422" s="40"/>
      <c r="B422" s="41"/>
      <c r="C422" s="263" t="s">
        <v>676</v>
      </c>
      <c r="D422" s="263" t="s">
        <v>207</v>
      </c>
      <c r="E422" s="264" t="s">
        <v>677</v>
      </c>
      <c r="F422" s="265" t="s">
        <v>678</v>
      </c>
      <c r="G422" s="266" t="s">
        <v>679</v>
      </c>
      <c r="H422" s="267">
        <v>10</v>
      </c>
      <c r="I422" s="268"/>
      <c r="J422" s="269">
        <f>ROUND(I422*H422,2)</f>
        <v>0</v>
      </c>
      <c r="K422" s="270"/>
      <c r="L422" s="43"/>
      <c r="M422" s="271" t="s">
        <v>1</v>
      </c>
      <c r="N422" s="272" t="s">
        <v>44</v>
      </c>
      <c r="O422" s="99"/>
      <c r="P422" s="273">
        <f>O422*H422</f>
        <v>0</v>
      </c>
      <c r="Q422" s="273">
        <v>0</v>
      </c>
      <c r="R422" s="273">
        <f>Q422*H422</f>
        <v>0</v>
      </c>
      <c r="S422" s="273">
        <v>0</v>
      </c>
      <c r="T422" s="274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75" t="s">
        <v>680</v>
      </c>
      <c r="AT422" s="275" t="s">
        <v>207</v>
      </c>
      <c r="AU422" s="275" t="s">
        <v>85</v>
      </c>
      <c r="AY422" s="17" t="s">
        <v>204</v>
      </c>
      <c r="BE422" s="160">
        <f>IF(N422="základná",J422,0)</f>
        <v>0</v>
      </c>
      <c r="BF422" s="160">
        <f>IF(N422="znížená",J422,0)</f>
        <v>0</v>
      </c>
      <c r="BG422" s="160">
        <f>IF(N422="zákl. prenesená",J422,0)</f>
        <v>0</v>
      </c>
      <c r="BH422" s="160">
        <f>IF(N422="zníž. prenesená",J422,0)</f>
        <v>0</v>
      </c>
      <c r="BI422" s="160">
        <f>IF(N422="nulová",J422,0)</f>
        <v>0</v>
      </c>
      <c r="BJ422" s="17" t="s">
        <v>90</v>
      </c>
      <c r="BK422" s="160">
        <f>ROUND(I422*H422,2)</f>
        <v>0</v>
      </c>
      <c r="BL422" s="17" t="s">
        <v>680</v>
      </c>
      <c r="BM422" s="275" t="s">
        <v>681</v>
      </c>
    </row>
    <row r="423" s="12" customFormat="1" ht="25.92" customHeight="1">
      <c r="A423" s="12"/>
      <c r="B423" s="248"/>
      <c r="C423" s="249"/>
      <c r="D423" s="250" t="s">
        <v>77</v>
      </c>
      <c r="E423" s="251" t="s">
        <v>183</v>
      </c>
      <c r="F423" s="251" t="s">
        <v>682</v>
      </c>
      <c r="G423" s="249"/>
      <c r="H423" s="249"/>
      <c r="I423" s="252"/>
      <c r="J423" s="227">
        <f>BK423</f>
        <v>0</v>
      </c>
      <c r="K423" s="249"/>
      <c r="L423" s="253"/>
      <c r="M423" s="254"/>
      <c r="N423" s="255"/>
      <c r="O423" s="255"/>
      <c r="P423" s="256">
        <f>SUM(P424:P427)</f>
        <v>0</v>
      </c>
      <c r="Q423" s="255"/>
      <c r="R423" s="256">
        <f>SUM(R424:R427)</f>
        <v>0</v>
      </c>
      <c r="S423" s="255"/>
      <c r="T423" s="257">
        <f>SUM(T424:T427)</f>
        <v>0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58" t="s">
        <v>234</v>
      </c>
      <c r="AT423" s="259" t="s">
        <v>77</v>
      </c>
      <c r="AU423" s="259" t="s">
        <v>78</v>
      </c>
      <c r="AY423" s="258" t="s">
        <v>204</v>
      </c>
      <c r="BK423" s="260">
        <f>SUM(BK424:BK427)</f>
        <v>0</v>
      </c>
    </row>
    <row r="424" s="2" customFormat="1" ht="55.5" customHeight="1">
      <c r="A424" s="40"/>
      <c r="B424" s="41"/>
      <c r="C424" s="263" t="s">
        <v>683</v>
      </c>
      <c r="D424" s="263" t="s">
        <v>207</v>
      </c>
      <c r="E424" s="264" t="s">
        <v>684</v>
      </c>
      <c r="F424" s="265" t="s">
        <v>685</v>
      </c>
      <c r="G424" s="266" t="s">
        <v>686</v>
      </c>
      <c r="H424" s="267">
        <v>1</v>
      </c>
      <c r="I424" s="268"/>
      <c r="J424" s="269">
        <f>ROUND(I424*H424,2)</f>
        <v>0</v>
      </c>
      <c r="K424" s="270"/>
      <c r="L424" s="43"/>
      <c r="M424" s="271" t="s">
        <v>1</v>
      </c>
      <c r="N424" s="272" t="s">
        <v>44</v>
      </c>
      <c r="O424" s="99"/>
      <c r="P424" s="273">
        <f>O424*H424</f>
        <v>0</v>
      </c>
      <c r="Q424" s="273">
        <v>0</v>
      </c>
      <c r="R424" s="273">
        <f>Q424*H424</f>
        <v>0</v>
      </c>
      <c r="S424" s="273">
        <v>0</v>
      </c>
      <c r="T424" s="274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75" t="s">
        <v>687</v>
      </c>
      <c r="AT424" s="275" t="s">
        <v>207</v>
      </c>
      <c r="AU424" s="275" t="s">
        <v>85</v>
      </c>
      <c r="AY424" s="17" t="s">
        <v>204</v>
      </c>
      <c r="BE424" s="160">
        <f>IF(N424="základná",J424,0)</f>
        <v>0</v>
      </c>
      <c r="BF424" s="160">
        <f>IF(N424="znížená",J424,0)</f>
        <v>0</v>
      </c>
      <c r="BG424" s="160">
        <f>IF(N424="zákl. prenesená",J424,0)</f>
        <v>0</v>
      </c>
      <c r="BH424" s="160">
        <f>IF(N424="zníž. prenesená",J424,0)</f>
        <v>0</v>
      </c>
      <c r="BI424" s="160">
        <f>IF(N424="nulová",J424,0)</f>
        <v>0</v>
      </c>
      <c r="BJ424" s="17" t="s">
        <v>90</v>
      </c>
      <c r="BK424" s="160">
        <f>ROUND(I424*H424,2)</f>
        <v>0</v>
      </c>
      <c r="BL424" s="17" t="s">
        <v>687</v>
      </c>
      <c r="BM424" s="275" t="s">
        <v>688</v>
      </c>
    </row>
    <row r="425" s="2" customFormat="1" ht="44.25" customHeight="1">
      <c r="A425" s="40"/>
      <c r="B425" s="41"/>
      <c r="C425" s="263" t="s">
        <v>689</v>
      </c>
      <c r="D425" s="263" t="s">
        <v>207</v>
      </c>
      <c r="E425" s="264" t="s">
        <v>690</v>
      </c>
      <c r="F425" s="265" t="s">
        <v>691</v>
      </c>
      <c r="G425" s="266" t="s">
        <v>210</v>
      </c>
      <c r="H425" s="267">
        <v>92.995999999999995</v>
      </c>
      <c r="I425" s="268"/>
      <c r="J425" s="269">
        <f>ROUND(I425*H425,2)</f>
        <v>0</v>
      </c>
      <c r="K425" s="270"/>
      <c r="L425" s="43"/>
      <c r="M425" s="271" t="s">
        <v>1</v>
      </c>
      <c r="N425" s="272" t="s">
        <v>44</v>
      </c>
      <c r="O425" s="99"/>
      <c r="P425" s="273">
        <f>O425*H425</f>
        <v>0</v>
      </c>
      <c r="Q425" s="273">
        <v>0</v>
      </c>
      <c r="R425" s="273">
        <f>Q425*H425</f>
        <v>0</v>
      </c>
      <c r="S425" s="273">
        <v>0</v>
      </c>
      <c r="T425" s="274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75" t="s">
        <v>687</v>
      </c>
      <c r="AT425" s="275" t="s">
        <v>207</v>
      </c>
      <c r="AU425" s="275" t="s">
        <v>85</v>
      </c>
      <c r="AY425" s="17" t="s">
        <v>204</v>
      </c>
      <c r="BE425" s="160">
        <f>IF(N425="základná",J425,0)</f>
        <v>0</v>
      </c>
      <c r="BF425" s="160">
        <f>IF(N425="znížená",J425,0)</f>
        <v>0</v>
      </c>
      <c r="BG425" s="160">
        <f>IF(N425="zákl. prenesená",J425,0)</f>
        <v>0</v>
      </c>
      <c r="BH425" s="160">
        <f>IF(N425="zníž. prenesená",J425,0)</f>
        <v>0</v>
      </c>
      <c r="BI425" s="160">
        <f>IF(N425="nulová",J425,0)</f>
        <v>0</v>
      </c>
      <c r="BJ425" s="17" t="s">
        <v>90</v>
      </c>
      <c r="BK425" s="160">
        <f>ROUND(I425*H425,2)</f>
        <v>0</v>
      </c>
      <c r="BL425" s="17" t="s">
        <v>687</v>
      </c>
      <c r="BM425" s="275" t="s">
        <v>692</v>
      </c>
    </row>
    <row r="426" s="13" customFormat="1">
      <c r="A426" s="13"/>
      <c r="B426" s="276"/>
      <c r="C426" s="277"/>
      <c r="D426" s="278" t="s">
        <v>213</v>
      </c>
      <c r="E426" s="279" t="s">
        <v>1</v>
      </c>
      <c r="F426" s="280" t="s">
        <v>266</v>
      </c>
      <c r="G426" s="277"/>
      <c r="H426" s="281">
        <v>92.995999999999995</v>
      </c>
      <c r="I426" s="282"/>
      <c r="J426" s="277"/>
      <c r="K426" s="277"/>
      <c r="L426" s="283"/>
      <c r="M426" s="284"/>
      <c r="N426" s="285"/>
      <c r="O426" s="285"/>
      <c r="P426" s="285"/>
      <c r="Q426" s="285"/>
      <c r="R426" s="285"/>
      <c r="S426" s="285"/>
      <c r="T426" s="286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87" t="s">
        <v>213</v>
      </c>
      <c r="AU426" s="287" t="s">
        <v>85</v>
      </c>
      <c r="AV426" s="13" t="s">
        <v>90</v>
      </c>
      <c r="AW426" s="13" t="s">
        <v>33</v>
      </c>
      <c r="AX426" s="13" t="s">
        <v>78</v>
      </c>
      <c r="AY426" s="287" t="s">
        <v>204</v>
      </c>
    </row>
    <row r="427" s="14" customFormat="1">
      <c r="A427" s="14"/>
      <c r="B427" s="288"/>
      <c r="C427" s="289"/>
      <c r="D427" s="278" t="s">
        <v>213</v>
      </c>
      <c r="E427" s="290" t="s">
        <v>1</v>
      </c>
      <c r="F427" s="291" t="s">
        <v>218</v>
      </c>
      <c r="G427" s="289"/>
      <c r="H427" s="292">
        <v>92.995999999999995</v>
      </c>
      <c r="I427" s="293"/>
      <c r="J427" s="289"/>
      <c r="K427" s="289"/>
      <c r="L427" s="294"/>
      <c r="M427" s="295"/>
      <c r="N427" s="296"/>
      <c r="O427" s="296"/>
      <c r="P427" s="296"/>
      <c r="Q427" s="296"/>
      <c r="R427" s="296"/>
      <c r="S427" s="296"/>
      <c r="T427" s="297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98" t="s">
        <v>213</v>
      </c>
      <c r="AU427" s="298" t="s">
        <v>85</v>
      </c>
      <c r="AV427" s="14" t="s">
        <v>211</v>
      </c>
      <c r="AW427" s="14" t="s">
        <v>33</v>
      </c>
      <c r="AX427" s="14" t="s">
        <v>85</v>
      </c>
      <c r="AY427" s="298" t="s">
        <v>204</v>
      </c>
    </row>
    <row r="428" s="12" customFormat="1" ht="25.92" customHeight="1">
      <c r="A428" s="12"/>
      <c r="B428" s="248"/>
      <c r="C428" s="249"/>
      <c r="D428" s="250" t="s">
        <v>77</v>
      </c>
      <c r="E428" s="251" t="s">
        <v>693</v>
      </c>
      <c r="F428" s="251" t="s">
        <v>694</v>
      </c>
      <c r="G428" s="249"/>
      <c r="H428" s="249"/>
      <c r="I428" s="252"/>
      <c r="J428" s="227">
        <f>BK428</f>
        <v>0</v>
      </c>
      <c r="K428" s="249"/>
      <c r="L428" s="253"/>
      <c r="M428" s="254"/>
      <c r="N428" s="255"/>
      <c r="O428" s="255"/>
      <c r="P428" s="256">
        <f>SUM(P429:P431)</f>
        <v>0</v>
      </c>
      <c r="Q428" s="255"/>
      <c r="R428" s="256">
        <f>SUM(R429:R431)</f>
        <v>0</v>
      </c>
      <c r="S428" s="255"/>
      <c r="T428" s="257">
        <f>SUM(T429:T431)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58" t="s">
        <v>85</v>
      </c>
      <c r="AT428" s="259" t="s">
        <v>77</v>
      </c>
      <c r="AU428" s="259" t="s">
        <v>78</v>
      </c>
      <c r="AY428" s="258" t="s">
        <v>204</v>
      </c>
      <c r="BK428" s="260">
        <f>SUM(BK429:BK431)</f>
        <v>0</v>
      </c>
    </row>
    <row r="429" s="2" customFormat="1" ht="55.5" customHeight="1">
      <c r="A429" s="40"/>
      <c r="B429" s="41"/>
      <c r="C429" s="263" t="s">
        <v>695</v>
      </c>
      <c r="D429" s="263" t="s">
        <v>207</v>
      </c>
      <c r="E429" s="264" t="s">
        <v>696</v>
      </c>
      <c r="F429" s="265" t="s">
        <v>697</v>
      </c>
      <c r="G429" s="266" t="s">
        <v>1</v>
      </c>
      <c r="H429" s="267">
        <v>0</v>
      </c>
      <c r="I429" s="268"/>
      <c r="J429" s="269">
        <f>ROUND(I429*H429,2)</f>
        <v>0</v>
      </c>
      <c r="K429" s="270"/>
      <c r="L429" s="43"/>
      <c r="M429" s="271" t="s">
        <v>1</v>
      </c>
      <c r="N429" s="272" t="s">
        <v>44</v>
      </c>
      <c r="O429" s="99"/>
      <c r="P429" s="273">
        <f>O429*H429</f>
        <v>0</v>
      </c>
      <c r="Q429" s="273">
        <v>0</v>
      </c>
      <c r="R429" s="273">
        <f>Q429*H429</f>
        <v>0</v>
      </c>
      <c r="S429" s="273">
        <v>0</v>
      </c>
      <c r="T429" s="274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75" t="s">
        <v>680</v>
      </c>
      <c r="AT429" s="275" t="s">
        <v>207</v>
      </c>
      <c r="AU429" s="275" t="s">
        <v>85</v>
      </c>
      <c r="AY429" s="17" t="s">
        <v>204</v>
      </c>
      <c r="BE429" s="160">
        <f>IF(N429="základná",J429,0)</f>
        <v>0</v>
      </c>
      <c r="BF429" s="160">
        <f>IF(N429="znížená",J429,0)</f>
        <v>0</v>
      </c>
      <c r="BG429" s="160">
        <f>IF(N429="zákl. prenesená",J429,0)</f>
        <v>0</v>
      </c>
      <c r="BH429" s="160">
        <f>IF(N429="zníž. prenesená",J429,0)</f>
        <v>0</v>
      </c>
      <c r="BI429" s="160">
        <f>IF(N429="nulová",J429,0)</f>
        <v>0</v>
      </c>
      <c r="BJ429" s="17" t="s">
        <v>90</v>
      </c>
      <c r="BK429" s="160">
        <f>ROUND(I429*H429,2)</f>
        <v>0</v>
      </c>
      <c r="BL429" s="17" t="s">
        <v>680</v>
      </c>
      <c r="BM429" s="275" t="s">
        <v>698</v>
      </c>
    </row>
    <row r="430" s="2" customFormat="1">
      <c r="A430" s="40"/>
      <c r="B430" s="41"/>
      <c r="C430" s="42"/>
      <c r="D430" s="278" t="s">
        <v>699</v>
      </c>
      <c r="E430" s="42"/>
      <c r="F430" s="321" t="s">
        <v>700</v>
      </c>
      <c r="G430" s="42"/>
      <c r="H430" s="42"/>
      <c r="I430" s="233"/>
      <c r="J430" s="42"/>
      <c r="K430" s="42"/>
      <c r="L430" s="43"/>
      <c r="M430" s="322"/>
      <c r="N430" s="323"/>
      <c r="O430" s="99"/>
      <c r="P430" s="99"/>
      <c r="Q430" s="99"/>
      <c r="R430" s="99"/>
      <c r="S430" s="99"/>
      <c r="T430" s="100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7" t="s">
        <v>699</v>
      </c>
      <c r="AU430" s="17" t="s">
        <v>85</v>
      </c>
    </row>
    <row r="431" s="2" customFormat="1" ht="49.05" customHeight="1">
      <c r="A431" s="40"/>
      <c r="B431" s="41"/>
      <c r="C431" s="263" t="s">
        <v>701</v>
      </c>
      <c r="D431" s="263" t="s">
        <v>207</v>
      </c>
      <c r="E431" s="264" t="s">
        <v>702</v>
      </c>
      <c r="F431" s="265" t="s">
        <v>703</v>
      </c>
      <c r="G431" s="266" t="s">
        <v>1</v>
      </c>
      <c r="H431" s="267">
        <v>0</v>
      </c>
      <c r="I431" s="268"/>
      <c r="J431" s="269">
        <f>ROUND(I431*H431,2)</f>
        <v>0</v>
      </c>
      <c r="K431" s="270"/>
      <c r="L431" s="43"/>
      <c r="M431" s="271" t="s">
        <v>1</v>
      </c>
      <c r="N431" s="272" t="s">
        <v>44</v>
      </c>
      <c r="O431" s="99"/>
      <c r="P431" s="273">
        <f>O431*H431</f>
        <v>0</v>
      </c>
      <c r="Q431" s="273">
        <v>0</v>
      </c>
      <c r="R431" s="273">
        <f>Q431*H431</f>
        <v>0</v>
      </c>
      <c r="S431" s="273">
        <v>0</v>
      </c>
      <c r="T431" s="274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75" t="s">
        <v>680</v>
      </c>
      <c r="AT431" s="275" t="s">
        <v>207</v>
      </c>
      <c r="AU431" s="275" t="s">
        <v>85</v>
      </c>
      <c r="AY431" s="17" t="s">
        <v>204</v>
      </c>
      <c r="BE431" s="160">
        <f>IF(N431="základná",J431,0)</f>
        <v>0</v>
      </c>
      <c r="BF431" s="160">
        <f>IF(N431="znížená",J431,0)</f>
        <v>0</v>
      </c>
      <c r="BG431" s="160">
        <f>IF(N431="zákl. prenesená",J431,0)</f>
        <v>0</v>
      </c>
      <c r="BH431" s="160">
        <f>IF(N431="zníž. prenesená",J431,0)</f>
        <v>0</v>
      </c>
      <c r="BI431" s="160">
        <f>IF(N431="nulová",J431,0)</f>
        <v>0</v>
      </c>
      <c r="BJ431" s="17" t="s">
        <v>90</v>
      </c>
      <c r="BK431" s="160">
        <f>ROUND(I431*H431,2)</f>
        <v>0</v>
      </c>
      <c r="BL431" s="17" t="s">
        <v>680</v>
      </c>
      <c r="BM431" s="275" t="s">
        <v>704</v>
      </c>
    </row>
    <row r="432" s="2" customFormat="1" ht="49.92" customHeight="1">
      <c r="A432" s="40"/>
      <c r="B432" s="41"/>
      <c r="C432" s="42"/>
      <c r="D432" s="42"/>
      <c r="E432" s="251" t="s">
        <v>705</v>
      </c>
      <c r="F432" s="251" t="s">
        <v>706</v>
      </c>
      <c r="G432" s="42"/>
      <c r="H432" s="42"/>
      <c r="I432" s="42"/>
      <c r="J432" s="227">
        <f>BK432</f>
        <v>0</v>
      </c>
      <c r="K432" s="42"/>
      <c r="L432" s="43"/>
      <c r="M432" s="322"/>
      <c r="N432" s="323"/>
      <c r="O432" s="99"/>
      <c r="P432" s="99"/>
      <c r="Q432" s="99"/>
      <c r="R432" s="99"/>
      <c r="S432" s="99"/>
      <c r="T432" s="100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7" t="s">
        <v>77</v>
      </c>
      <c r="AU432" s="17" t="s">
        <v>78</v>
      </c>
      <c r="AY432" s="17" t="s">
        <v>707</v>
      </c>
      <c r="BK432" s="160">
        <f>SUM(BK433:BK437)</f>
        <v>0</v>
      </c>
    </row>
    <row r="433" s="2" customFormat="1" ht="16.32" customHeight="1">
      <c r="A433" s="40"/>
      <c r="B433" s="41"/>
      <c r="C433" s="324" t="s">
        <v>1</v>
      </c>
      <c r="D433" s="324" t="s">
        <v>207</v>
      </c>
      <c r="E433" s="325" t="s">
        <v>1</v>
      </c>
      <c r="F433" s="326" t="s">
        <v>1</v>
      </c>
      <c r="G433" s="327" t="s">
        <v>1</v>
      </c>
      <c r="H433" s="328"/>
      <c r="I433" s="329"/>
      <c r="J433" s="330">
        <f>BK433</f>
        <v>0</v>
      </c>
      <c r="K433" s="270"/>
      <c r="L433" s="43"/>
      <c r="M433" s="331" t="s">
        <v>1</v>
      </c>
      <c r="N433" s="332" t="s">
        <v>44</v>
      </c>
      <c r="O433" s="99"/>
      <c r="P433" s="99"/>
      <c r="Q433" s="99"/>
      <c r="R433" s="99"/>
      <c r="S433" s="99"/>
      <c r="T433" s="100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7" t="s">
        <v>707</v>
      </c>
      <c r="AU433" s="17" t="s">
        <v>85</v>
      </c>
      <c r="AY433" s="17" t="s">
        <v>707</v>
      </c>
      <c r="BE433" s="160">
        <f>IF(N433="základná",J433,0)</f>
        <v>0</v>
      </c>
      <c r="BF433" s="160">
        <f>IF(N433="znížená",J433,0)</f>
        <v>0</v>
      </c>
      <c r="BG433" s="160">
        <f>IF(N433="zákl. prenesená",J433,0)</f>
        <v>0</v>
      </c>
      <c r="BH433" s="160">
        <f>IF(N433="zníž. prenesená",J433,0)</f>
        <v>0</v>
      </c>
      <c r="BI433" s="160">
        <f>IF(N433="nulová",J433,0)</f>
        <v>0</v>
      </c>
      <c r="BJ433" s="17" t="s">
        <v>90</v>
      </c>
      <c r="BK433" s="160">
        <f>I433*H433</f>
        <v>0</v>
      </c>
    </row>
    <row r="434" s="2" customFormat="1" ht="16.32" customHeight="1">
      <c r="A434" s="40"/>
      <c r="B434" s="41"/>
      <c r="C434" s="324" t="s">
        <v>1</v>
      </c>
      <c r="D434" s="324" t="s">
        <v>207</v>
      </c>
      <c r="E434" s="325" t="s">
        <v>1</v>
      </c>
      <c r="F434" s="326" t="s">
        <v>1</v>
      </c>
      <c r="G434" s="327" t="s">
        <v>1</v>
      </c>
      <c r="H434" s="328"/>
      <c r="I434" s="329"/>
      <c r="J434" s="330">
        <f>BK434</f>
        <v>0</v>
      </c>
      <c r="K434" s="270"/>
      <c r="L434" s="43"/>
      <c r="M434" s="331" t="s">
        <v>1</v>
      </c>
      <c r="N434" s="332" t="s">
        <v>44</v>
      </c>
      <c r="O434" s="99"/>
      <c r="P434" s="99"/>
      <c r="Q434" s="99"/>
      <c r="R434" s="99"/>
      <c r="S434" s="99"/>
      <c r="T434" s="100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7" t="s">
        <v>707</v>
      </c>
      <c r="AU434" s="17" t="s">
        <v>85</v>
      </c>
      <c r="AY434" s="17" t="s">
        <v>707</v>
      </c>
      <c r="BE434" s="160">
        <f>IF(N434="základná",J434,0)</f>
        <v>0</v>
      </c>
      <c r="BF434" s="160">
        <f>IF(N434="znížená",J434,0)</f>
        <v>0</v>
      </c>
      <c r="BG434" s="160">
        <f>IF(N434="zákl. prenesená",J434,0)</f>
        <v>0</v>
      </c>
      <c r="BH434" s="160">
        <f>IF(N434="zníž. prenesená",J434,0)</f>
        <v>0</v>
      </c>
      <c r="BI434" s="160">
        <f>IF(N434="nulová",J434,0)</f>
        <v>0</v>
      </c>
      <c r="BJ434" s="17" t="s">
        <v>90</v>
      </c>
      <c r="BK434" s="160">
        <f>I434*H434</f>
        <v>0</v>
      </c>
    </row>
    <row r="435" s="2" customFormat="1" ht="16.32" customHeight="1">
      <c r="A435" s="40"/>
      <c r="B435" s="41"/>
      <c r="C435" s="324" t="s">
        <v>1</v>
      </c>
      <c r="D435" s="324" t="s">
        <v>207</v>
      </c>
      <c r="E435" s="325" t="s">
        <v>1</v>
      </c>
      <c r="F435" s="326" t="s">
        <v>1</v>
      </c>
      <c r="G435" s="327" t="s">
        <v>1</v>
      </c>
      <c r="H435" s="328"/>
      <c r="I435" s="329"/>
      <c r="J435" s="330">
        <f>BK435</f>
        <v>0</v>
      </c>
      <c r="K435" s="270"/>
      <c r="L435" s="43"/>
      <c r="M435" s="331" t="s">
        <v>1</v>
      </c>
      <c r="N435" s="332" t="s">
        <v>44</v>
      </c>
      <c r="O435" s="99"/>
      <c r="P435" s="99"/>
      <c r="Q435" s="99"/>
      <c r="R435" s="99"/>
      <c r="S435" s="99"/>
      <c r="T435" s="100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7" t="s">
        <v>707</v>
      </c>
      <c r="AU435" s="17" t="s">
        <v>85</v>
      </c>
      <c r="AY435" s="17" t="s">
        <v>707</v>
      </c>
      <c r="BE435" s="160">
        <f>IF(N435="základná",J435,0)</f>
        <v>0</v>
      </c>
      <c r="BF435" s="160">
        <f>IF(N435="znížená",J435,0)</f>
        <v>0</v>
      </c>
      <c r="BG435" s="160">
        <f>IF(N435="zákl. prenesená",J435,0)</f>
        <v>0</v>
      </c>
      <c r="BH435" s="160">
        <f>IF(N435="zníž. prenesená",J435,0)</f>
        <v>0</v>
      </c>
      <c r="BI435" s="160">
        <f>IF(N435="nulová",J435,0)</f>
        <v>0</v>
      </c>
      <c r="BJ435" s="17" t="s">
        <v>90</v>
      </c>
      <c r="BK435" s="160">
        <f>I435*H435</f>
        <v>0</v>
      </c>
    </row>
    <row r="436" s="2" customFormat="1" ht="16.32" customHeight="1">
      <c r="A436" s="40"/>
      <c r="B436" s="41"/>
      <c r="C436" s="324" t="s">
        <v>1</v>
      </c>
      <c r="D436" s="324" t="s">
        <v>207</v>
      </c>
      <c r="E436" s="325" t="s">
        <v>1</v>
      </c>
      <c r="F436" s="326" t="s">
        <v>1</v>
      </c>
      <c r="G436" s="327" t="s">
        <v>1</v>
      </c>
      <c r="H436" s="328"/>
      <c r="I436" s="329"/>
      <c r="J436" s="330">
        <f>BK436</f>
        <v>0</v>
      </c>
      <c r="K436" s="270"/>
      <c r="L436" s="43"/>
      <c r="M436" s="331" t="s">
        <v>1</v>
      </c>
      <c r="N436" s="332" t="s">
        <v>44</v>
      </c>
      <c r="O436" s="99"/>
      <c r="P436" s="99"/>
      <c r="Q436" s="99"/>
      <c r="R436" s="99"/>
      <c r="S436" s="99"/>
      <c r="T436" s="100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7" t="s">
        <v>707</v>
      </c>
      <c r="AU436" s="17" t="s">
        <v>85</v>
      </c>
      <c r="AY436" s="17" t="s">
        <v>707</v>
      </c>
      <c r="BE436" s="160">
        <f>IF(N436="základná",J436,0)</f>
        <v>0</v>
      </c>
      <c r="BF436" s="160">
        <f>IF(N436="znížená",J436,0)</f>
        <v>0</v>
      </c>
      <c r="BG436" s="160">
        <f>IF(N436="zákl. prenesená",J436,0)</f>
        <v>0</v>
      </c>
      <c r="BH436" s="160">
        <f>IF(N436="zníž. prenesená",J436,0)</f>
        <v>0</v>
      </c>
      <c r="BI436" s="160">
        <f>IF(N436="nulová",J436,0)</f>
        <v>0</v>
      </c>
      <c r="BJ436" s="17" t="s">
        <v>90</v>
      </c>
      <c r="BK436" s="160">
        <f>I436*H436</f>
        <v>0</v>
      </c>
    </row>
    <row r="437" s="2" customFormat="1" ht="16.32" customHeight="1">
      <c r="A437" s="40"/>
      <c r="B437" s="41"/>
      <c r="C437" s="324" t="s">
        <v>1</v>
      </c>
      <c r="D437" s="324" t="s">
        <v>207</v>
      </c>
      <c r="E437" s="325" t="s">
        <v>1</v>
      </c>
      <c r="F437" s="326" t="s">
        <v>1</v>
      </c>
      <c r="G437" s="327" t="s">
        <v>1</v>
      </c>
      <c r="H437" s="328"/>
      <c r="I437" s="329"/>
      <c r="J437" s="330">
        <f>BK437</f>
        <v>0</v>
      </c>
      <c r="K437" s="270"/>
      <c r="L437" s="43"/>
      <c r="M437" s="331" t="s">
        <v>1</v>
      </c>
      <c r="N437" s="332" t="s">
        <v>44</v>
      </c>
      <c r="O437" s="333"/>
      <c r="P437" s="333"/>
      <c r="Q437" s="333"/>
      <c r="R437" s="333"/>
      <c r="S437" s="333"/>
      <c r="T437" s="334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7" t="s">
        <v>707</v>
      </c>
      <c r="AU437" s="17" t="s">
        <v>85</v>
      </c>
      <c r="AY437" s="17" t="s">
        <v>707</v>
      </c>
      <c r="BE437" s="160">
        <f>IF(N437="základná",J437,0)</f>
        <v>0</v>
      </c>
      <c r="BF437" s="160">
        <f>IF(N437="znížená",J437,0)</f>
        <v>0</v>
      </c>
      <c r="BG437" s="160">
        <f>IF(N437="zákl. prenesená",J437,0)</f>
        <v>0</v>
      </c>
      <c r="BH437" s="160">
        <f>IF(N437="zníž. prenesená",J437,0)</f>
        <v>0</v>
      </c>
      <c r="BI437" s="160">
        <f>IF(N437="nulová",J437,0)</f>
        <v>0</v>
      </c>
      <c r="BJ437" s="17" t="s">
        <v>90</v>
      </c>
      <c r="BK437" s="160">
        <f>I437*H437</f>
        <v>0</v>
      </c>
    </row>
    <row r="438" s="2" customFormat="1" ht="6.96" customHeight="1">
      <c r="A438" s="40"/>
      <c r="B438" s="74"/>
      <c r="C438" s="75"/>
      <c r="D438" s="75"/>
      <c r="E438" s="75"/>
      <c r="F438" s="75"/>
      <c r="G438" s="75"/>
      <c r="H438" s="75"/>
      <c r="I438" s="75"/>
      <c r="J438" s="75"/>
      <c r="K438" s="75"/>
      <c r="L438" s="43"/>
      <c r="M438" s="40"/>
      <c r="O438" s="40"/>
      <c r="P438" s="40"/>
      <c r="Q438" s="40"/>
      <c r="R438" s="40"/>
      <c r="S438" s="40"/>
      <c r="T438" s="40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</row>
  </sheetData>
  <sheetProtection sheet="1" autoFilter="0" formatColumns="0" formatRows="0" objects="1" scenarios="1" spinCount="100000" saltValue="0hjj/Ug62qDiFYc/GvVjlbZJ4CLJG85vOH1HvVMnNVsHXvRlCH23FATfFLnfX+vE3pW2TvKT2oQh0IRFn6ynlw==" hashValue="q/kuxocZOfcsyCQ0qP7/mG7ADr4xe+L1a3CUy7xLB6/zrNAiGwtsrxyoB4l2tCN4aB/tTxK8E9ttv8SY2LhkTQ==" algorithmName="SHA-512" password="C549"/>
  <autoFilter ref="C150:K437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23:F123"/>
    <mergeCell ref="D124:F124"/>
    <mergeCell ref="D125:F125"/>
    <mergeCell ref="D126:F126"/>
    <mergeCell ref="D127:F127"/>
    <mergeCell ref="E139:H139"/>
    <mergeCell ref="E141:H141"/>
    <mergeCell ref="E143:H143"/>
    <mergeCell ref="L2:V2"/>
  </mergeCells>
  <dataValidations count="2">
    <dataValidation type="list" allowBlank="1" showInputMessage="1" showErrorMessage="1" error="Povolené sú hodnoty K, M." sqref="D433:D438">
      <formula1>"K, M"</formula1>
    </dataValidation>
    <dataValidation type="list" allowBlank="1" showInputMessage="1" showErrorMessage="1" error="Povolené sú hodnoty základná, znížená, nulová." sqref="N433:N438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  <c r="AZ2" s="167" t="s">
        <v>708</v>
      </c>
      <c r="BA2" s="167" t="s">
        <v>1</v>
      </c>
      <c r="BB2" s="167" t="s">
        <v>1</v>
      </c>
      <c r="BC2" s="167" t="s">
        <v>709</v>
      </c>
      <c r="BD2" s="167" t="s">
        <v>90</v>
      </c>
    </row>
    <row r="3" s="1" customFormat="1" ht="6.96" customHeight="1">
      <c r="B3" s="168"/>
      <c r="C3" s="169"/>
      <c r="D3" s="169"/>
      <c r="E3" s="169"/>
      <c r="F3" s="169"/>
      <c r="G3" s="169"/>
      <c r="H3" s="169"/>
      <c r="I3" s="169"/>
      <c r="J3" s="169"/>
      <c r="K3" s="169"/>
      <c r="L3" s="20"/>
      <c r="AT3" s="17" t="s">
        <v>78</v>
      </c>
      <c r="AZ3" s="167" t="s">
        <v>710</v>
      </c>
      <c r="BA3" s="167" t="s">
        <v>1</v>
      </c>
      <c r="BB3" s="167" t="s">
        <v>1</v>
      </c>
      <c r="BC3" s="167" t="s">
        <v>495</v>
      </c>
      <c r="BD3" s="167" t="s">
        <v>90</v>
      </c>
    </row>
    <row r="4" s="1" customFormat="1" ht="24.96" customHeight="1">
      <c r="B4" s="20"/>
      <c r="D4" s="170" t="s">
        <v>121</v>
      </c>
      <c r="L4" s="20"/>
      <c r="M4" s="171" t="s">
        <v>9</v>
      </c>
      <c r="AT4" s="17" t="s">
        <v>4</v>
      </c>
      <c r="AZ4" s="167" t="s">
        <v>711</v>
      </c>
      <c r="BA4" s="167" t="s">
        <v>1</v>
      </c>
      <c r="BB4" s="167" t="s">
        <v>1</v>
      </c>
      <c r="BC4" s="167" t="s">
        <v>251</v>
      </c>
      <c r="BD4" s="167" t="s">
        <v>90</v>
      </c>
    </row>
    <row r="5" s="1" customFormat="1" ht="6.96" customHeight="1">
      <c r="B5" s="20"/>
      <c r="L5" s="20"/>
    </row>
    <row r="6" s="1" customFormat="1" ht="12" customHeight="1">
      <c r="B6" s="20"/>
      <c r="D6" s="172" t="s">
        <v>15</v>
      </c>
      <c r="L6" s="20"/>
    </row>
    <row r="7" s="1" customFormat="1" ht="16.5" customHeight="1">
      <c r="B7" s="20"/>
      <c r="E7" s="173" t="str">
        <f>'Rekapitulácia stavby'!K6</f>
        <v>Depo Jurajov Dvor</v>
      </c>
      <c r="F7" s="172"/>
      <c r="G7" s="172"/>
      <c r="H7" s="172"/>
      <c r="L7" s="20"/>
    </row>
    <row r="8">
      <c r="B8" s="20"/>
      <c r="D8" s="172" t="s">
        <v>131</v>
      </c>
      <c r="L8" s="20"/>
    </row>
    <row r="9" s="1" customFormat="1" ht="16.5" customHeight="1">
      <c r="B9" s="20"/>
      <c r="E9" s="173" t="s">
        <v>135</v>
      </c>
      <c r="F9" s="1"/>
      <c r="G9" s="1"/>
      <c r="H9" s="1"/>
      <c r="L9" s="20"/>
    </row>
    <row r="10" s="1" customFormat="1" ht="12" customHeight="1">
      <c r="B10" s="20"/>
      <c r="D10" s="172" t="s">
        <v>138</v>
      </c>
      <c r="L10" s="20"/>
    </row>
    <row r="11" s="2" customFormat="1" ht="16.5" customHeight="1">
      <c r="A11" s="40"/>
      <c r="B11" s="43"/>
      <c r="C11" s="40"/>
      <c r="D11" s="40"/>
      <c r="E11" s="186" t="s">
        <v>141</v>
      </c>
      <c r="F11" s="40"/>
      <c r="G11" s="40"/>
      <c r="H11" s="40"/>
      <c r="I11" s="40"/>
      <c r="J11" s="40"/>
      <c r="K11" s="40"/>
      <c r="L11" s="7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3"/>
      <c r="C12" s="40"/>
      <c r="D12" s="172" t="s">
        <v>712</v>
      </c>
      <c r="E12" s="40"/>
      <c r="F12" s="40"/>
      <c r="G12" s="40"/>
      <c r="H12" s="40"/>
      <c r="I12" s="40"/>
      <c r="J12" s="40"/>
      <c r="K12" s="40"/>
      <c r="L12" s="7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3"/>
      <c r="C13" s="40"/>
      <c r="D13" s="40"/>
      <c r="E13" s="174" t="s">
        <v>713</v>
      </c>
      <c r="F13" s="40"/>
      <c r="G13" s="40"/>
      <c r="H13" s="40"/>
      <c r="I13" s="40"/>
      <c r="J13" s="40"/>
      <c r="K13" s="40"/>
      <c r="L13" s="7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3"/>
      <c r="C14" s="40"/>
      <c r="D14" s="40"/>
      <c r="E14" s="40"/>
      <c r="F14" s="40"/>
      <c r="G14" s="40"/>
      <c r="H14" s="40"/>
      <c r="I14" s="40"/>
      <c r="J14" s="40"/>
      <c r="K14" s="40"/>
      <c r="L14" s="7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3"/>
      <c r="C15" s="40"/>
      <c r="D15" s="172" t="s">
        <v>17</v>
      </c>
      <c r="E15" s="40"/>
      <c r="F15" s="149" t="s">
        <v>1</v>
      </c>
      <c r="G15" s="40"/>
      <c r="H15" s="40"/>
      <c r="I15" s="172" t="s">
        <v>18</v>
      </c>
      <c r="J15" s="149" t="s">
        <v>1</v>
      </c>
      <c r="K15" s="40"/>
      <c r="L15" s="7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3"/>
      <c r="C16" s="40"/>
      <c r="D16" s="172" t="s">
        <v>19</v>
      </c>
      <c r="E16" s="40"/>
      <c r="F16" s="149" t="s">
        <v>32</v>
      </c>
      <c r="G16" s="40"/>
      <c r="H16" s="40"/>
      <c r="I16" s="172" t="s">
        <v>21</v>
      </c>
      <c r="J16" s="175" t="str">
        <f>'Rekapitulácia stavby'!AN8</f>
        <v>13. 2. 2025</v>
      </c>
      <c r="K16" s="40"/>
      <c r="L16" s="7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3"/>
      <c r="C17" s="40"/>
      <c r="D17" s="40"/>
      <c r="E17" s="40"/>
      <c r="F17" s="40"/>
      <c r="G17" s="40"/>
      <c r="H17" s="40"/>
      <c r="I17" s="40"/>
      <c r="J17" s="40"/>
      <c r="K17" s="40"/>
      <c r="L17" s="7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3"/>
      <c r="C18" s="40"/>
      <c r="D18" s="172" t="s">
        <v>23</v>
      </c>
      <c r="E18" s="40"/>
      <c r="F18" s="40"/>
      <c r="G18" s="40"/>
      <c r="H18" s="40"/>
      <c r="I18" s="172" t="s">
        <v>24</v>
      </c>
      <c r="J18" s="149" t="str">
        <f>IF('Rekapitulácia stavby'!AN10="","",'Rekapitulácia stavby'!AN10)</f>
        <v>00492736</v>
      </c>
      <c r="K18" s="40"/>
      <c r="L18" s="7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3"/>
      <c r="C19" s="40"/>
      <c r="D19" s="40"/>
      <c r="E19" s="149" t="str">
        <f>IF('Rekapitulácia stavby'!E11="","",'Rekapitulácia stavby'!E11)</f>
        <v>Dopravný podnik Bratislava, akciová spoločnosť</v>
      </c>
      <c r="F19" s="40"/>
      <c r="G19" s="40"/>
      <c r="H19" s="40"/>
      <c r="I19" s="172" t="s">
        <v>27</v>
      </c>
      <c r="J19" s="149" t="str">
        <f>IF('Rekapitulácia stavby'!AN11="","",'Rekapitulácia stavby'!AN11)</f>
        <v>SK2020298786</v>
      </c>
      <c r="K19" s="40"/>
      <c r="L19" s="7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3"/>
      <c r="C20" s="40"/>
      <c r="D20" s="40"/>
      <c r="E20" s="40"/>
      <c r="F20" s="40"/>
      <c r="G20" s="40"/>
      <c r="H20" s="40"/>
      <c r="I20" s="40"/>
      <c r="J20" s="40"/>
      <c r="K20" s="40"/>
      <c r="L20" s="7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3"/>
      <c r="C21" s="40"/>
      <c r="D21" s="172" t="s">
        <v>29</v>
      </c>
      <c r="E21" s="40"/>
      <c r="F21" s="40"/>
      <c r="G21" s="40"/>
      <c r="H21" s="40"/>
      <c r="I21" s="172" t="s">
        <v>24</v>
      </c>
      <c r="J21" s="33" t="str">
        <f>'Rekapitulácia stavby'!AN13</f>
        <v>Vyplň údaj</v>
      </c>
      <c r="K21" s="40"/>
      <c r="L21" s="7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3"/>
      <c r="C22" s="40"/>
      <c r="D22" s="40"/>
      <c r="E22" s="33" t="str">
        <f>'Rekapitulácia stavby'!E14</f>
        <v>Vyplň údaj</v>
      </c>
      <c r="F22" s="149"/>
      <c r="G22" s="149"/>
      <c r="H22" s="149"/>
      <c r="I22" s="172" t="s">
        <v>27</v>
      </c>
      <c r="J22" s="33" t="str">
        <f>'Rekapitulácia stavby'!AN14</f>
        <v>Vyplň údaj</v>
      </c>
      <c r="K22" s="40"/>
      <c r="L22" s="7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3"/>
      <c r="C23" s="40"/>
      <c r="D23" s="40"/>
      <c r="E23" s="40"/>
      <c r="F23" s="40"/>
      <c r="G23" s="40"/>
      <c r="H23" s="40"/>
      <c r="I23" s="40"/>
      <c r="J23" s="40"/>
      <c r="K23" s="40"/>
      <c r="L23" s="7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3"/>
      <c r="C24" s="40"/>
      <c r="D24" s="172" t="s">
        <v>31</v>
      </c>
      <c r="E24" s="40"/>
      <c r="F24" s="40"/>
      <c r="G24" s="40"/>
      <c r="H24" s="40"/>
      <c r="I24" s="172" t="s">
        <v>24</v>
      </c>
      <c r="J24" s="149" t="str">
        <f>IF('Rekapitulácia stavby'!AN16="","",'Rekapitulácia stavby'!AN16)</f>
        <v/>
      </c>
      <c r="K24" s="40"/>
      <c r="L24" s="7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3"/>
      <c r="C25" s="40"/>
      <c r="D25" s="40"/>
      <c r="E25" s="149" t="str">
        <f>IF('Rekapitulácia stavby'!E17="","",'Rekapitulácia stavby'!E17)</f>
        <v xml:space="preserve"> </v>
      </c>
      <c r="F25" s="40"/>
      <c r="G25" s="40"/>
      <c r="H25" s="40"/>
      <c r="I25" s="172" t="s">
        <v>27</v>
      </c>
      <c r="J25" s="149" t="str">
        <f>IF('Rekapitulácia stavby'!AN17="","",'Rekapitulácia stavby'!AN17)</f>
        <v/>
      </c>
      <c r="K25" s="40"/>
      <c r="L25" s="71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3"/>
      <c r="C26" s="40"/>
      <c r="D26" s="40"/>
      <c r="E26" s="40"/>
      <c r="F26" s="40"/>
      <c r="G26" s="40"/>
      <c r="H26" s="40"/>
      <c r="I26" s="40"/>
      <c r="J26" s="40"/>
      <c r="K26" s="40"/>
      <c r="L26" s="7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3"/>
      <c r="C27" s="40"/>
      <c r="D27" s="172" t="s">
        <v>34</v>
      </c>
      <c r="E27" s="40"/>
      <c r="F27" s="40"/>
      <c r="G27" s="40"/>
      <c r="H27" s="40"/>
      <c r="I27" s="172" t="s">
        <v>24</v>
      </c>
      <c r="J27" s="149" t="str">
        <f>IF('Rekapitulácia stavby'!AN19="","",'Rekapitulácia stavby'!AN19)</f>
        <v/>
      </c>
      <c r="K27" s="40"/>
      <c r="L27" s="7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3"/>
      <c r="C28" s="40"/>
      <c r="D28" s="40"/>
      <c r="E28" s="149" t="str">
        <f>IF('Rekapitulácia stavby'!E20="","",'Rekapitulácia stavby'!E20)</f>
        <v xml:space="preserve"> </v>
      </c>
      <c r="F28" s="40"/>
      <c r="G28" s="40"/>
      <c r="H28" s="40"/>
      <c r="I28" s="172" t="s">
        <v>27</v>
      </c>
      <c r="J28" s="149" t="str">
        <f>IF('Rekapitulácia stavby'!AN20="","",'Rekapitulácia stavby'!AN20)</f>
        <v/>
      </c>
      <c r="K28" s="40"/>
      <c r="L28" s="7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3"/>
      <c r="C29" s="40"/>
      <c r="D29" s="40"/>
      <c r="E29" s="40"/>
      <c r="F29" s="40"/>
      <c r="G29" s="40"/>
      <c r="H29" s="40"/>
      <c r="I29" s="40"/>
      <c r="J29" s="40"/>
      <c r="K29" s="40"/>
      <c r="L29" s="71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3"/>
      <c r="C30" s="40"/>
      <c r="D30" s="172" t="s">
        <v>35</v>
      </c>
      <c r="E30" s="40"/>
      <c r="F30" s="40"/>
      <c r="G30" s="40"/>
      <c r="H30" s="40"/>
      <c r="I30" s="40"/>
      <c r="J30" s="40"/>
      <c r="K30" s="40"/>
      <c r="L30" s="7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76"/>
      <c r="B31" s="177"/>
      <c r="C31" s="176"/>
      <c r="D31" s="176"/>
      <c r="E31" s="178" t="s">
        <v>1</v>
      </c>
      <c r="F31" s="178"/>
      <c r="G31" s="178"/>
      <c r="H31" s="178"/>
      <c r="I31" s="176"/>
      <c r="J31" s="176"/>
      <c r="K31" s="176"/>
      <c r="L31" s="179"/>
      <c r="S31" s="176"/>
      <c r="T31" s="176"/>
      <c r="U31" s="176"/>
      <c r="V31" s="176"/>
      <c r="W31" s="176"/>
      <c r="X31" s="176"/>
      <c r="Y31" s="176"/>
      <c r="Z31" s="176"/>
      <c r="AA31" s="176"/>
      <c r="AB31" s="176"/>
      <c r="AC31" s="176"/>
      <c r="AD31" s="176"/>
      <c r="AE31" s="176"/>
    </row>
    <row r="32" s="2" customFormat="1" ht="6.96" customHeight="1">
      <c r="A32" s="40"/>
      <c r="B32" s="43"/>
      <c r="C32" s="40"/>
      <c r="D32" s="40"/>
      <c r="E32" s="40"/>
      <c r="F32" s="40"/>
      <c r="G32" s="40"/>
      <c r="H32" s="40"/>
      <c r="I32" s="40"/>
      <c r="J32" s="40"/>
      <c r="K32" s="40"/>
      <c r="L32" s="7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3"/>
      <c r="C33" s="40"/>
      <c r="D33" s="180"/>
      <c r="E33" s="180"/>
      <c r="F33" s="180"/>
      <c r="G33" s="180"/>
      <c r="H33" s="180"/>
      <c r="I33" s="180"/>
      <c r="J33" s="180"/>
      <c r="K33" s="180"/>
      <c r="L33" s="7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3"/>
      <c r="C34" s="40"/>
      <c r="D34" s="149" t="s">
        <v>154</v>
      </c>
      <c r="E34" s="40"/>
      <c r="F34" s="40"/>
      <c r="G34" s="40"/>
      <c r="H34" s="40"/>
      <c r="I34" s="40"/>
      <c r="J34" s="181">
        <f>J100</f>
        <v>0</v>
      </c>
      <c r="K34" s="40"/>
      <c r="L34" s="7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3"/>
      <c r="C35" s="40"/>
      <c r="D35" s="182" t="s">
        <v>109</v>
      </c>
      <c r="E35" s="40"/>
      <c r="F35" s="40"/>
      <c r="G35" s="40"/>
      <c r="H35" s="40"/>
      <c r="I35" s="40"/>
      <c r="J35" s="181">
        <f>J116</f>
        <v>0</v>
      </c>
      <c r="K35" s="40"/>
      <c r="L35" s="7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25.44" customHeight="1">
      <c r="A36" s="40"/>
      <c r="B36" s="43"/>
      <c r="C36" s="40"/>
      <c r="D36" s="183" t="s">
        <v>38</v>
      </c>
      <c r="E36" s="40"/>
      <c r="F36" s="40"/>
      <c r="G36" s="40"/>
      <c r="H36" s="40"/>
      <c r="I36" s="40"/>
      <c r="J36" s="184">
        <f>ROUND(J34 + J35, 2)</f>
        <v>0</v>
      </c>
      <c r="K36" s="40"/>
      <c r="L36" s="7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6.96" customHeight="1">
      <c r="A37" s="40"/>
      <c r="B37" s="43"/>
      <c r="C37" s="40"/>
      <c r="D37" s="180"/>
      <c r="E37" s="180"/>
      <c r="F37" s="180"/>
      <c r="G37" s="180"/>
      <c r="H37" s="180"/>
      <c r="I37" s="180"/>
      <c r="J37" s="180"/>
      <c r="K37" s="180"/>
      <c r="L37" s="7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3"/>
      <c r="C38" s="40"/>
      <c r="D38" s="40"/>
      <c r="E38" s="40"/>
      <c r="F38" s="185" t="s">
        <v>40</v>
      </c>
      <c r="G38" s="40"/>
      <c r="H38" s="40"/>
      <c r="I38" s="185" t="s">
        <v>39</v>
      </c>
      <c r="J38" s="185" t="s">
        <v>41</v>
      </c>
      <c r="K38" s="40"/>
      <c r="L38" s="7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14.4" customHeight="1">
      <c r="A39" s="40"/>
      <c r="B39" s="43"/>
      <c r="C39" s="40"/>
      <c r="D39" s="186" t="s">
        <v>42</v>
      </c>
      <c r="E39" s="187" t="s">
        <v>43</v>
      </c>
      <c r="F39" s="188">
        <f>ROUND((ROUND((SUM(BE116:BE123) + SUM(BE147:BE269)),  2) + SUM(BE271:BE275)), 2)</f>
        <v>0</v>
      </c>
      <c r="G39" s="189"/>
      <c r="H39" s="189"/>
      <c r="I39" s="190">
        <v>0.23000000000000001</v>
      </c>
      <c r="J39" s="188">
        <f>ROUND((ROUND(((SUM(BE116:BE123) + SUM(BE147:BE269))*I39),  2) + (SUM(BE271:BE275)*I39)), 2)</f>
        <v>0</v>
      </c>
      <c r="K39" s="40"/>
      <c r="L39" s="71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43"/>
      <c r="C40" s="40"/>
      <c r="D40" s="40"/>
      <c r="E40" s="187" t="s">
        <v>44</v>
      </c>
      <c r="F40" s="188">
        <f>ROUND((ROUND((SUM(BF116:BF123) + SUM(BF147:BF269)),  2) + SUM(BF271:BF275)), 2)</f>
        <v>0</v>
      </c>
      <c r="G40" s="189"/>
      <c r="H40" s="189"/>
      <c r="I40" s="190">
        <v>0.23000000000000001</v>
      </c>
      <c r="J40" s="188">
        <f>ROUND((ROUND(((SUM(BF116:BF123) + SUM(BF147:BF269))*I40),  2) + (SUM(BF271:BF275)*I40)), 2)</f>
        <v>0</v>
      </c>
      <c r="K40" s="40"/>
      <c r="L40" s="71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3"/>
      <c r="C41" s="40"/>
      <c r="D41" s="40"/>
      <c r="E41" s="172" t="s">
        <v>45</v>
      </c>
      <c r="F41" s="191">
        <f>ROUND((ROUND((SUM(BG116:BG123) + SUM(BG147:BG269)),  2) + SUM(BG271:BG275)), 2)</f>
        <v>0</v>
      </c>
      <c r="G41" s="40"/>
      <c r="H41" s="40"/>
      <c r="I41" s="192">
        <v>0.23000000000000001</v>
      </c>
      <c r="J41" s="191">
        <f>0</f>
        <v>0</v>
      </c>
      <c r="K41" s="40"/>
      <c r="L41" s="71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hidden="1" s="2" customFormat="1" ht="14.4" customHeight="1">
      <c r="A42" s="40"/>
      <c r="B42" s="43"/>
      <c r="C42" s="40"/>
      <c r="D42" s="40"/>
      <c r="E42" s="172" t="s">
        <v>46</v>
      </c>
      <c r="F42" s="191">
        <f>ROUND((ROUND((SUM(BH116:BH123) + SUM(BH147:BH269)),  2) + SUM(BH271:BH275)), 2)</f>
        <v>0</v>
      </c>
      <c r="G42" s="40"/>
      <c r="H42" s="40"/>
      <c r="I42" s="192">
        <v>0.23000000000000001</v>
      </c>
      <c r="J42" s="191">
        <f>0</f>
        <v>0</v>
      </c>
      <c r="K42" s="40"/>
      <c r="L42" s="7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hidden="1" s="2" customFormat="1" ht="14.4" customHeight="1">
      <c r="A43" s="40"/>
      <c r="B43" s="43"/>
      <c r="C43" s="40"/>
      <c r="D43" s="40"/>
      <c r="E43" s="187" t="s">
        <v>47</v>
      </c>
      <c r="F43" s="188">
        <f>ROUND((ROUND((SUM(BI116:BI123) + SUM(BI147:BI269)),  2) + SUM(BI271:BI275)), 2)</f>
        <v>0</v>
      </c>
      <c r="G43" s="189"/>
      <c r="H43" s="189"/>
      <c r="I43" s="190">
        <v>0</v>
      </c>
      <c r="J43" s="188">
        <f>0</f>
        <v>0</v>
      </c>
      <c r="K43" s="40"/>
      <c r="L43" s="71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3"/>
      <c r="C44" s="40"/>
      <c r="D44" s="40"/>
      <c r="E44" s="40"/>
      <c r="F44" s="40"/>
      <c r="G44" s="40"/>
      <c r="H44" s="40"/>
      <c r="I44" s="40"/>
      <c r="J44" s="40"/>
      <c r="K44" s="40"/>
      <c r="L44" s="71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5.44" customHeight="1">
      <c r="A45" s="40"/>
      <c r="B45" s="43"/>
      <c r="C45" s="193"/>
      <c r="D45" s="194" t="s">
        <v>48</v>
      </c>
      <c r="E45" s="195"/>
      <c r="F45" s="195"/>
      <c r="G45" s="196" t="s">
        <v>49</v>
      </c>
      <c r="H45" s="197" t="s">
        <v>50</v>
      </c>
      <c r="I45" s="195"/>
      <c r="J45" s="198">
        <f>SUM(J36:J43)</f>
        <v>0</v>
      </c>
      <c r="K45" s="199"/>
      <c r="L45" s="71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4.4" customHeight="1">
      <c r="A46" s="40"/>
      <c r="B46" s="43"/>
      <c r="C46" s="40"/>
      <c r="D46" s="40"/>
      <c r="E46" s="40"/>
      <c r="F46" s="40"/>
      <c r="G46" s="40"/>
      <c r="H46" s="40"/>
      <c r="I46" s="40"/>
      <c r="J46" s="40"/>
      <c r="K46" s="40"/>
      <c r="L46" s="71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71"/>
      <c r="D50" s="200" t="s">
        <v>51</v>
      </c>
      <c r="E50" s="201"/>
      <c r="F50" s="201"/>
      <c r="G50" s="200" t="s">
        <v>52</v>
      </c>
      <c r="H50" s="201"/>
      <c r="I50" s="201"/>
      <c r="J50" s="201"/>
      <c r="K50" s="201"/>
      <c r="L50" s="71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202" t="s">
        <v>53</v>
      </c>
      <c r="E61" s="203"/>
      <c r="F61" s="204" t="s">
        <v>54</v>
      </c>
      <c r="G61" s="202" t="s">
        <v>53</v>
      </c>
      <c r="H61" s="203"/>
      <c r="I61" s="203"/>
      <c r="J61" s="205" t="s">
        <v>54</v>
      </c>
      <c r="K61" s="203"/>
      <c r="L61" s="71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200" t="s">
        <v>55</v>
      </c>
      <c r="E65" s="206"/>
      <c r="F65" s="206"/>
      <c r="G65" s="200" t="s">
        <v>56</v>
      </c>
      <c r="H65" s="206"/>
      <c r="I65" s="206"/>
      <c r="J65" s="206"/>
      <c r="K65" s="206"/>
      <c r="L65" s="71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202" t="s">
        <v>53</v>
      </c>
      <c r="E76" s="203"/>
      <c r="F76" s="204" t="s">
        <v>54</v>
      </c>
      <c r="G76" s="202" t="s">
        <v>53</v>
      </c>
      <c r="H76" s="203"/>
      <c r="I76" s="203"/>
      <c r="J76" s="205" t="s">
        <v>54</v>
      </c>
      <c r="K76" s="203"/>
      <c r="L76" s="71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207"/>
      <c r="C77" s="208"/>
      <c r="D77" s="208"/>
      <c r="E77" s="208"/>
      <c r="F77" s="208"/>
      <c r="G77" s="208"/>
      <c r="H77" s="208"/>
      <c r="I77" s="208"/>
      <c r="J77" s="208"/>
      <c r="K77" s="208"/>
      <c r="L77" s="71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209"/>
      <c r="C81" s="210"/>
      <c r="D81" s="210"/>
      <c r="E81" s="210"/>
      <c r="F81" s="210"/>
      <c r="G81" s="210"/>
      <c r="H81" s="210"/>
      <c r="I81" s="210"/>
      <c r="J81" s="210"/>
      <c r="K81" s="210"/>
      <c r="L81" s="71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155</v>
      </c>
      <c r="D82" s="42"/>
      <c r="E82" s="42"/>
      <c r="F82" s="42"/>
      <c r="G82" s="42"/>
      <c r="H82" s="42"/>
      <c r="I82" s="42"/>
      <c r="J82" s="42"/>
      <c r="K82" s="42"/>
      <c r="L82" s="71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71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15</v>
      </c>
      <c r="D84" s="42"/>
      <c r="E84" s="42"/>
      <c r="F84" s="42"/>
      <c r="G84" s="42"/>
      <c r="H84" s="42"/>
      <c r="I84" s="42"/>
      <c r="J84" s="42"/>
      <c r="K84" s="42"/>
      <c r="L84" s="71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211" t="str">
        <f>E7</f>
        <v>Depo Jurajov Dvor</v>
      </c>
      <c r="F85" s="32"/>
      <c r="G85" s="32"/>
      <c r="H85" s="32"/>
      <c r="I85" s="42"/>
      <c r="J85" s="42"/>
      <c r="K85" s="42"/>
      <c r="L85" s="71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1"/>
      <c r="C86" s="32" t="s">
        <v>131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211" t="s">
        <v>135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138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40"/>
      <c r="B89" s="41"/>
      <c r="C89" s="42"/>
      <c r="D89" s="42"/>
      <c r="E89" s="335" t="s">
        <v>141</v>
      </c>
      <c r="F89" s="42"/>
      <c r="G89" s="42"/>
      <c r="H89" s="42"/>
      <c r="I89" s="42"/>
      <c r="J89" s="42"/>
      <c r="K89" s="42"/>
      <c r="L89" s="71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2" t="s">
        <v>712</v>
      </c>
      <c r="D90" s="42"/>
      <c r="E90" s="42"/>
      <c r="F90" s="42"/>
      <c r="G90" s="42"/>
      <c r="H90" s="42"/>
      <c r="I90" s="42"/>
      <c r="J90" s="42"/>
      <c r="K90" s="42"/>
      <c r="L90" s="71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84" t="str">
        <f>E13</f>
        <v>01 - Zdravotechnika</v>
      </c>
      <c r="F91" s="42"/>
      <c r="G91" s="42"/>
      <c r="H91" s="42"/>
      <c r="I91" s="42"/>
      <c r="J91" s="42"/>
      <c r="K91" s="42"/>
      <c r="L91" s="71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71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2" t="s">
        <v>19</v>
      </c>
      <c r="D93" s="42"/>
      <c r="E93" s="42"/>
      <c r="F93" s="27" t="str">
        <f>F16</f>
        <v xml:space="preserve"> </v>
      </c>
      <c r="G93" s="42"/>
      <c r="H93" s="42"/>
      <c r="I93" s="32" t="s">
        <v>21</v>
      </c>
      <c r="J93" s="87" t="str">
        <f>IF(J16="","",J16)</f>
        <v>13. 2. 2025</v>
      </c>
      <c r="K93" s="42"/>
      <c r="L93" s="71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71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2" t="s">
        <v>23</v>
      </c>
      <c r="D95" s="42"/>
      <c r="E95" s="42"/>
      <c r="F95" s="27" t="str">
        <f>E19</f>
        <v>Dopravný podnik Bratislava, akciová spoločnosť</v>
      </c>
      <c r="G95" s="42"/>
      <c r="H95" s="42"/>
      <c r="I95" s="32" t="s">
        <v>31</v>
      </c>
      <c r="J95" s="36" t="str">
        <f>E25</f>
        <v xml:space="preserve"> </v>
      </c>
      <c r="K95" s="42"/>
      <c r="L95" s="71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2" t="s">
        <v>29</v>
      </c>
      <c r="D96" s="42"/>
      <c r="E96" s="42"/>
      <c r="F96" s="27" t="str">
        <f>IF(E22="","",E22)</f>
        <v>Vyplň údaj</v>
      </c>
      <c r="G96" s="42"/>
      <c r="H96" s="42"/>
      <c r="I96" s="32" t="s">
        <v>34</v>
      </c>
      <c r="J96" s="36" t="str">
        <f>E28</f>
        <v xml:space="preserve"> </v>
      </c>
      <c r="K96" s="42"/>
      <c r="L96" s="71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71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9.28" customHeight="1">
      <c r="A98" s="40"/>
      <c r="B98" s="41"/>
      <c r="C98" s="212" t="s">
        <v>156</v>
      </c>
      <c r="D98" s="165"/>
      <c r="E98" s="165"/>
      <c r="F98" s="165"/>
      <c r="G98" s="165"/>
      <c r="H98" s="165"/>
      <c r="I98" s="165"/>
      <c r="J98" s="213" t="s">
        <v>157</v>
      </c>
      <c r="K98" s="165"/>
      <c r="L98" s="71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0.32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71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22.8" customHeight="1">
      <c r="A100" s="40"/>
      <c r="B100" s="41"/>
      <c r="C100" s="214" t="s">
        <v>158</v>
      </c>
      <c r="D100" s="42"/>
      <c r="E100" s="42"/>
      <c r="F100" s="42"/>
      <c r="G100" s="42"/>
      <c r="H100" s="42"/>
      <c r="I100" s="42"/>
      <c r="J100" s="118">
        <f>J147</f>
        <v>0</v>
      </c>
      <c r="K100" s="42"/>
      <c r="L100" s="71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U100" s="17" t="s">
        <v>159</v>
      </c>
    </row>
    <row r="101" s="9" customFormat="1" ht="24.96" customHeight="1">
      <c r="A101" s="9"/>
      <c r="B101" s="215"/>
      <c r="C101" s="216"/>
      <c r="D101" s="217" t="s">
        <v>160</v>
      </c>
      <c r="E101" s="218"/>
      <c r="F101" s="218"/>
      <c r="G101" s="218"/>
      <c r="H101" s="218"/>
      <c r="I101" s="218"/>
      <c r="J101" s="219">
        <f>J148</f>
        <v>0</v>
      </c>
      <c r="K101" s="216"/>
      <c r="L101" s="22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21"/>
      <c r="C102" s="140"/>
      <c r="D102" s="222" t="s">
        <v>161</v>
      </c>
      <c r="E102" s="223"/>
      <c r="F102" s="223"/>
      <c r="G102" s="223"/>
      <c r="H102" s="223"/>
      <c r="I102" s="223"/>
      <c r="J102" s="224">
        <f>J149</f>
        <v>0</v>
      </c>
      <c r="K102" s="140"/>
      <c r="L102" s="22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21"/>
      <c r="C103" s="140"/>
      <c r="D103" s="222" t="s">
        <v>714</v>
      </c>
      <c r="E103" s="223"/>
      <c r="F103" s="223"/>
      <c r="G103" s="223"/>
      <c r="H103" s="223"/>
      <c r="I103" s="223"/>
      <c r="J103" s="224">
        <f>J151</f>
        <v>0</v>
      </c>
      <c r="K103" s="140"/>
      <c r="L103" s="22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21"/>
      <c r="C104" s="140"/>
      <c r="D104" s="222" t="s">
        <v>162</v>
      </c>
      <c r="E104" s="223"/>
      <c r="F104" s="223"/>
      <c r="G104" s="223"/>
      <c r="H104" s="223"/>
      <c r="I104" s="223"/>
      <c r="J104" s="224">
        <f>J156</f>
        <v>0</v>
      </c>
      <c r="K104" s="140"/>
      <c r="L104" s="22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15"/>
      <c r="C105" s="216"/>
      <c r="D105" s="217" t="s">
        <v>164</v>
      </c>
      <c r="E105" s="218"/>
      <c r="F105" s="218"/>
      <c r="G105" s="218"/>
      <c r="H105" s="218"/>
      <c r="I105" s="218"/>
      <c r="J105" s="219">
        <f>J170</f>
        <v>0</v>
      </c>
      <c r="K105" s="216"/>
      <c r="L105" s="22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21"/>
      <c r="C106" s="140"/>
      <c r="D106" s="222" t="s">
        <v>166</v>
      </c>
      <c r="E106" s="223"/>
      <c r="F106" s="223"/>
      <c r="G106" s="223"/>
      <c r="H106" s="223"/>
      <c r="I106" s="223"/>
      <c r="J106" s="224">
        <f>J171</f>
        <v>0</v>
      </c>
      <c r="K106" s="140"/>
      <c r="L106" s="22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21"/>
      <c r="C107" s="140"/>
      <c r="D107" s="222" t="s">
        <v>715</v>
      </c>
      <c r="E107" s="223"/>
      <c r="F107" s="223"/>
      <c r="G107" s="223"/>
      <c r="H107" s="223"/>
      <c r="I107" s="223"/>
      <c r="J107" s="224">
        <f>J191</f>
        <v>0</v>
      </c>
      <c r="K107" s="140"/>
      <c r="L107" s="22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21"/>
      <c r="C108" s="140"/>
      <c r="D108" s="222" t="s">
        <v>167</v>
      </c>
      <c r="E108" s="223"/>
      <c r="F108" s="223"/>
      <c r="G108" s="223"/>
      <c r="H108" s="223"/>
      <c r="I108" s="223"/>
      <c r="J108" s="224">
        <f>J201</f>
        <v>0</v>
      </c>
      <c r="K108" s="140"/>
      <c r="L108" s="22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21"/>
      <c r="C109" s="140"/>
      <c r="D109" s="222" t="s">
        <v>716</v>
      </c>
      <c r="E109" s="223"/>
      <c r="F109" s="223"/>
      <c r="G109" s="223"/>
      <c r="H109" s="223"/>
      <c r="I109" s="223"/>
      <c r="J109" s="224">
        <f>J247</f>
        <v>0</v>
      </c>
      <c r="K109" s="140"/>
      <c r="L109" s="22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21"/>
      <c r="C110" s="140"/>
      <c r="D110" s="222" t="s">
        <v>717</v>
      </c>
      <c r="E110" s="223"/>
      <c r="F110" s="223"/>
      <c r="G110" s="223"/>
      <c r="H110" s="223"/>
      <c r="I110" s="223"/>
      <c r="J110" s="224">
        <f>J252</f>
        <v>0</v>
      </c>
      <c r="K110" s="140"/>
      <c r="L110" s="22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21"/>
      <c r="C111" s="140"/>
      <c r="D111" s="222" t="s">
        <v>173</v>
      </c>
      <c r="E111" s="223"/>
      <c r="F111" s="223"/>
      <c r="G111" s="223"/>
      <c r="H111" s="223"/>
      <c r="I111" s="223"/>
      <c r="J111" s="224">
        <f>J255</f>
        <v>0</v>
      </c>
      <c r="K111" s="140"/>
      <c r="L111" s="22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215"/>
      <c r="C112" s="216"/>
      <c r="D112" s="217" t="s">
        <v>179</v>
      </c>
      <c r="E112" s="218"/>
      <c r="F112" s="218"/>
      <c r="G112" s="218"/>
      <c r="H112" s="218"/>
      <c r="I112" s="218"/>
      <c r="J112" s="219">
        <f>J268</f>
        <v>0</v>
      </c>
      <c r="K112" s="216"/>
      <c r="L112" s="220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9" customFormat="1" ht="21.84" customHeight="1">
      <c r="A113" s="9"/>
      <c r="B113" s="215"/>
      <c r="C113" s="216"/>
      <c r="D113" s="226" t="s">
        <v>180</v>
      </c>
      <c r="E113" s="216"/>
      <c r="F113" s="216"/>
      <c r="G113" s="216"/>
      <c r="H113" s="216"/>
      <c r="I113" s="216"/>
      <c r="J113" s="227">
        <f>J270</f>
        <v>0</v>
      </c>
      <c r="K113" s="216"/>
      <c r="L113" s="220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40"/>
      <c r="B114" s="41"/>
      <c r="C114" s="42"/>
      <c r="D114" s="42"/>
      <c r="E114" s="42"/>
      <c r="F114" s="42"/>
      <c r="G114" s="42"/>
      <c r="H114" s="42"/>
      <c r="I114" s="42"/>
      <c r="J114" s="42"/>
      <c r="K114" s="42"/>
      <c r="L114" s="71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6.96" customHeight="1">
      <c r="A115" s="40"/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71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29.28" customHeight="1">
      <c r="A116" s="40"/>
      <c r="B116" s="41"/>
      <c r="C116" s="214" t="s">
        <v>181</v>
      </c>
      <c r="D116" s="42"/>
      <c r="E116" s="42"/>
      <c r="F116" s="42"/>
      <c r="G116" s="42"/>
      <c r="H116" s="42"/>
      <c r="I116" s="42"/>
      <c r="J116" s="228">
        <f>ROUND(J117 + J118 + J119 + J120 + J121 + J122,2)</f>
        <v>0</v>
      </c>
      <c r="K116" s="42"/>
      <c r="L116" s="71"/>
      <c r="N116" s="229" t="s">
        <v>42</v>
      </c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8" customHeight="1">
      <c r="A117" s="40"/>
      <c r="B117" s="41"/>
      <c r="C117" s="42"/>
      <c r="D117" s="161" t="s">
        <v>182</v>
      </c>
      <c r="E117" s="156"/>
      <c r="F117" s="156"/>
      <c r="G117" s="42"/>
      <c r="H117" s="42"/>
      <c r="I117" s="42"/>
      <c r="J117" s="157">
        <v>0</v>
      </c>
      <c r="K117" s="42"/>
      <c r="L117" s="230"/>
      <c r="M117" s="231"/>
      <c r="N117" s="232" t="s">
        <v>44</v>
      </c>
      <c r="O117" s="231"/>
      <c r="P117" s="231"/>
      <c r="Q117" s="231"/>
      <c r="R117" s="231"/>
      <c r="S117" s="233"/>
      <c r="T117" s="233"/>
      <c r="U117" s="233"/>
      <c r="V117" s="233"/>
      <c r="W117" s="233"/>
      <c r="X117" s="233"/>
      <c r="Y117" s="233"/>
      <c r="Z117" s="233"/>
      <c r="AA117" s="233"/>
      <c r="AB117" s="233"/>
      <c r="AC117" s="233"/>
      <c r="AD117" s="233"/>
      <c r="AE117" s="233"/>
      <c r="AF117" s="231"/>
      <c r="AG117" s="231"/>
      <c r="AH117" s="231"/>
      <c r="AI117" s="231"/>
      <c r="AJ117" s="231"/>
      <c r="AK117" s="231"/>
      <c r="AL117" s="231"/>
      <c r="AM117" s="231"/>
      <c r="AN117" s="231"/>
      <c r="AO117" s="231"/>
      <c r="AP117" s="231"/>
      <c r="AQ117" s="231"/>
      <c r="AR117" s="231"/>
      <c r="AS117" s="231"/>
      <c r="AT117" s="231"/>
      <c r="AU117" s="231"/>
      <c r="AV117" s="231"/>
      <c r="AW117" s="231"/>
      <c r="AX117" s="231"/>
      <c r="AY117" s="234" t="s">
        <v>183</v>
      </c>
      <c r="AZ117" s="231"/>
      <c r="BA117" s="231"/>
      <c r="BB117" s="231"/>
      <c r="BC117" s="231"/>
      <c r="BD117" s="231"/>
      <c r="BE117" s="235">
        <f>IF(N117="základná",J117,0)</f>
        <v>0</v>
      </c>
      <c r="BF117" s="235">
        <f>IF(N117="znížená",J117,0)</f>
        <v>0</v>
      </c>
      <c r="BG117" s="235">
        <f>IF(N117="zákl. prenesená",J117,0)</f>
        <v>0</v>
      </c>
      <c r="BH117" s="235">
        <f>IF(N117="zníž. prenesená",J117,0)</f>
        <v>0</v>
      </c>
      <c r="BI117" s="235">
        <f>IF(N117="nulová",J117,0)</f>
        <v>0</v>
      </c>
      <c r="BJ117" s="234" t="s">
        <v>90</v>
      </c>
      <c r="BK117" s="231"/>
      <c r="BL117" s="231"/>
      <c r="BM117" s="231"/>
    </row>
    <row r="118" s="2" customFormat="1" ht="18" customHeight="1">
      <c r="A118" s="40"/>
      <c r="B118" s="41"/>
      <c r="C118" s="42"/>
      <c r="D118" s="161" t="s">
        <v>184</v>
      </c>
      <c r="E118" s="156"/>
      <c r="F118" s="156"/>
      <c r="G118" s="42"/>
      <c r="H118" s="42"/>
      <c r="I118" s="42"/>
      <c r="J118" s="157">
        <v>0</v>
      </c>
      <c r="K118" s="42"/>
      <c r="L118" s="230"/>
      <c r="M118" s="231"/>
      <c r="N118" s="232" t="s">
        <v>44</v>
      </c>
      <c r="O118" s="231"/>
      <c r="P118" s="231"/>
      <c r="Q118" s="231"/>
      <c r="R118" s="231"/>
      <c r="S118" s="233"/>
      <c r="T118" s="233"/>
      <c r="U118" s="233"/>
      <c r="V118" s="233"/>
      <c r="W118" s="233"/>
      <c r="X118" s="233"/>
      <c r="Y118" s="233"/>
      <c r="Z118" s="233"/>
      <c r="AA118" s="233"/>
      <c r="AB118" s="233"/>
      <c r="AC118" s="233"/>
      <c r="AD118" s="233"/>
      <c r="AE118" s="233"/>
      <c r="AF118" s="231"/>
      <c r="AG118" s="231"/>
      <c r="AH118" s="231"/>
      <c r="AI118" s="231"/>
      <c r="AJ118" s="231"/>
      <c r="AK118" s="231"/>
      <c r="AL118" s="231"/>
      <c r="AM118" s="231"/>
      <c r="AN118" s="231"/>
      <c r="AO118" s="231"/>
      <c r="AP118" s="231"/>
      <c r="AQ118" s="231"/>
      <c r="AR118" s="231"/>
      <c r="AS118" s="231"/>
      <c r="AT118" s="231"/>
      <c r="AU118" s="231"/>
      <c r="AV118" s="231"/>
      <c r="AW118" s="231"/>
      <c r="AX118" s="231"/>
      <c r="AY118" s="234" t="s">
        <v>183</v>
      </c>
      <c r="AZ118" s="231"/>
      <c r="BA118" s="231"/>
      <c r="BB118" s="231"/>
      <c r="BC118" s="231"/>
      <c r="BD118" s="231"/>
      <c r="BE118" s="235">
        <f>IF(N118="základná",J118,0)</f>
        <v>0</v>
      </c>
      <c r="BF118" s="235">
        <f>IF(N118="znížená",J118,0)</f>
        <v>0</v>
      </c>
      <c r="BG118" s="235">
        <f>IF(N118="zákl. prenesená",J118,0)</f>
        <v>0</v>
      </c>
      <c r="BH118" s="235">
        <f>IF(N118="zníž. prenesená",J118,0)</f>
        <v>0</v>
      </c>
      <c r="BI118" s="235">
        <f>IF(N118="nulová",J118,0)</f>
        <v>0</v>
      </c>
      <c r="BJ118" s="234" t="s">
        <v>90</v>
      </c>
      <c r="BK118" s="231"/>
      <c r="BL118" s="231"/>
      <c r="BM118" s="231"/>
    </row>
    <row r="119" s="2" customFormat="1" ht="18" customHeight="1">
      <c r="A119" s="40"/>
      <c r="B119" s="41"/>
      <c r="C119" s="42"/>
      <c r="D119" s="161" t="s">
        <v>185</v>
      </c>
      <c r="E119" s="156"/>
      <c r="F119" s="156"/>
      <c r="G119" s="42"/>
      <c r="H119" s="42"/>
      <c r="I119" s="42"/>
      <c r="J119" s="157">
        <v>0</v>
      </c>
      <c r="K119" s="42"/>
      <c r="L119" s="230"/>
      <c r="M119" s="231"/>
      <c r="N119" s="232" t="s">
        <v>44</v>
      </c>
      <c r="O119" s="231"/>
      <c r="P119" s="231"/>
      <c r="Q119" s="231"/>
      <c r="R119" s="231"/>
      <c r="S119" s="233"/>
      <c r="T119" s="233"/>
      <c r="U119" s="233"/>
      <c r="V119" s="233"/>
      <c r="W119" s="233"/>
      <c r="X119" s="233"/>
      <c r="Y119" s="233"/>
      <c r="Z119" s="233"/>
      <c r="AA119" s="233"/>
      <c r="AB119" s="233"/>
      <c r="AC119" s="233"/>
      <c r="AD119" s="233"/>
      <c r="AE119" s="233"/>
      <c r="AF119" s="231"/>
      <c r="AG119" s="231"/>
      <c r="AH119" s="231"/>
      <c r="AI119" s="231"/>
      <c r="AJ119" s="231"/>
      <c r="AK119" s="231"/>
      <c r="AL119" s="231"/>
      <c r="AM119" s="231"/>
      <c r="AN119" s="231"/>
      <c r="AO119" s="231"/>
      <c r="AP119" s="231"/>
      <c r="AQ119" s="231"/>
      <c r="AR119" s="231"/>
      <c r="AS119" s="231"/>
      <c r="AT119" s="231"/>
      <c r="AU119" s="231"/>
      <c r="AV119" s="231"/>
      <c r="AW119" s="231"/>
      <c r="AX119" s="231"/>
      <c r="AY119" s="234" t="s">
        <v>183</v>
      </c>
      <c r="AZ119" s="231"/>
      <c r="BA119" s="231"/>
      <c r="BB119" s="231"/>
      <c r="BC119" s="231"/>
      <c r="BD119" s="231"/>
      <c r="BE119" s="235">
        <f>IF(N119="základná",J119,0)</f>
        <v>0</v>
      </c>
      <c r="BF119" s="235">
        <f>IF(N119="znížená",J119,0)</f>
        <v>0</v>
      </c>
      <c r="BG119" s="235">
        <f>IF(N119="zákl. prenesená",J119,0)</f>
        <v>0</v>
      </c>
      <c r="BH119" s="235">
        <f>IF(N119="zníž. prenesená",J119,0)</f>
        <v>0</v>
      </c>
      <c r="BI119" s="235">
        <f>IF(N119="nulová",J119,0)</f>
        <v>0</v>
      </c>
      <c r="BJ119" s="234" t="s">
        <v>90</v>
      </c>
      <c r="BK119" s="231"/>
      <c r="BL119" s="231"/>
      <c r="BM119" s="231"/>
    </row>
    <row r="120" s="2" customFormat="1" ht="18" customHeight="1">
      <c r="A120" s="40"/>
      <c r="B120" s="41"/>
      <c r="C120" s="42"/>
      <c r="D120" s="161" t="s">
        <v>186</v>
      </c>
      <c r="E120" s="156"/>
      <c r="F120" s="156"/>
      <c r="G120" s="42"/>
      <c r="H120" s="42"/>
      <c r="I120" s="42"/>
      <c r="J120" s="157">
        <v>0</v>
      </c>
      <c r="K120" s="42"/>
      <c r="L120" s="230"/>
      <c r="M120" s="231"/>
      <c r="N120" s="232" t="s">
        <v>44</v>
      </c>
      <c r="O120" s="231"/>
      <c r="P120" s="231"/>
      <c r="Q120" s="231"/>
      <c r="R120" s="231"/>
      <c r="S120" s="233"/>
      <c r="T120" s="233"/>
      <c r="U120" s="233"/>
      <c r="V120" s="233"/>
      <c r="W120" s="233"/>
      <c r="X120" s="233"/>
      <c r="Y120" s="233"/>
      <c r="Z120" s="233"/>
      <c r="AA120" s="233"/>
      <c r="AB120" s="233"/>
      <c r="AC120" s="233"/>
      <c r="AD120" s="233"/>
      <c r="AE120" s="233"/>
      <c r="AF120" s="231"/>
      <c r="AG120" s="231"/>
      <c r="AH120" s="231"/>
      <c r="AI120" s="231"/>
      <c r="AJ120" s="231"/>
      <c r="AK120" s="231"/>
      <c r="AL120" s="231"/>
      <c r="AM120" s="231"/>
      <c r="AN120" s="231"/>
      <c r="AO120" s="231"/>
      <c r="AP120" s="231"/>
      <c r="AQ120" s="231"/>
      <c r="AR120" s="231"/>
      <c r="AS120" s="231"/>
      <c r="AT120" s="231"/>
      <c r="AU120" s="231"/>
      <c r="AV120" s="231"/>
      <c r="AW120" s="231"/>
      <c r="AX120" s="231"/>
      <c r="AY120" s="234" t="s">
        <v>183</v>
      </c>
      <c r="AZ120" s="231"/>
      <c r="BA120" s="231"/>
      <c r="BB120" s="231"/>
      <c r="BC120" s="231"/>
      <c r="BD120" s="231"/>
      <c r="BE120" s="235">
        <f>IF(N120="základná",J120,0)</f>
        <v>0</v>
      </c>
      <c r="BF120" s="235">
        <f>IF(N120="znížená",J120,0)</f>
        <v>0</v>
      </c>
      <c r="BG120" s="235">
        <f>IF(N120="zákl. prenesená",J120,0)</f>
        <v>0</v>
      </c>
      <c r="BH120" s="235">
        <f>IF(N120="zníž. prenesená",J120,0)</f>
        <v>0</v>
      </c>
      <c r="BI120" s="235">
        <f>IF(N120="nulová",J120,0)</f>
        <v>0</v>
      </c>
      <c r="BJ120" s="234" t="s">
        <v>90</v>
      </c>
      <c r="BK120" s="231"/>
      <c r="BL120" s="231"/>
      <c r="BM120" s="231"/>
    </row>
    <row r="121" s="2" customFormat="1" ht="18" customHeight="1">
      <c r="A121" s="40"/>
      <c r="B121" s="41"/>
      <c r="C121" s="42"/>
      <c r="D121" s="161" t="s">
        <v>187</v>
      </c>
      <c r="E121" s="156"/>
      <c r="F121" s="156"/>
      <c r="G121" s="42"/>
      <c r="H121" s="42"/>
      <c r="I121" s="42"/>
      <c r="J121" s="157">
        <v>0</v>
      </c>
      <c r="K121" s="42"/>
      <c r="L121" s="230"/>
      <c r="M121" s="231"/>
      <c r="N121" s="232" t="s">
        <v>44</v>
      </c>
      <c r="O121" s="231"/>
      <c r="P121" s="231"/>
      <c r="Q121" s="231"/>
      <c r="R121" s="231"/>
      <c r="S121" s="233"/>
      <c r="T121" s="233"/>
      <c r="U121" s="233"/>
      <c r="V121" s="233"/>
      <c r="W121" s="233"/>
      <c r="X121" s="233"/>
      <c r="Y121" s="233"/>
      <c r="Z121" s="233"/>
      <c r="AA121" s="233"/>
      <c r="AB121" s="233"/>
      <c r="AC121" s="233"/>
      <c r="AD121" s="233"/>
      <c r="AE121" s="233"/>
      <c r="AF121" s="231"/>
      <c r="AG121" s="231"/>
      <c r="AH121" s="231"/>
      <c r="AI121" s="231"/>
      <c r="AJ121" s="231"/>
      <c r="AK121" s="231"/>
      <c r="AL121" s="231"/>
      <c r="AM121" s="231"/>
      <c r="AN121" s="231"/>
      <c r="AO121" s="231"/>
      <c r="AP121" s="231"/>
      <c r="AQ121" s="231"/>
      <c r="AR121" s="231"/>
      <c r="AS121" s="231"/>
      <c r="AT121" s="231"/>
      <c r="AU121" s="231"/>
      <c r="AV121" s="231"/>
      <c r="AW121" s="231"/>
      <c r="AX121" s="231"/>
      <c r="AY121" s="234" t="s">
        <v>183</v>
      </c>
      <c r="AZ121" s="231"/>
      <c r="BA121" s="231"/>
      <c r="BB121" s="231"/>
      <c r="BC121" s="231"/>
      <c r="BD121" s="231"/>
      <c r="BE121" s="235">
        <f>IF(N121="základná",J121,0)</f>
        <v>0</v>
      </c>
      <c r="BF121" s="235">
        <f>IF(N121="znížená",J121,0)</f>
        <v>0</v>
      </c>
      <c r="BG121" s="235">
        <f>IF(N121="zákl. prenesená",J121,0)</f>
        <v>0</v>
      </c>
      <c r="BH121" s="235">
        <f>IF(N121="zníž. prenesená",J121,0)</f>
        <v>0</v>
      </c>
      <c r="BI121" s="235">
        <f>IF(N121="nulová",J121,0)</f>
        <v>0</v>
      </c>
      <c r="BJ121" s="234" t="s">
        <v>90</v>
      </c>
      <c r="BK121" s="231"/>
      <c r="BL121" s="231"/>
      <c r="BM121" s="231"/>
    </row>
    <row r="122" s="2" customFormat="1" ht="18" customHeight="1">
      <c r="A122" s="40"/>
      <c r="B122" s="41"/>
      <c r="C122" s="42"/>
      <c r="D122" s="156" t="s">
        <v>188</v>
      </c>
      <c r="E122" s="42"/>
      <c r="F122" s="42"/>
      <c r="G122" s="42"/>
      <c r="H122" s="42"/>
      <c r="I122" s="42"/>
      <c r="J122" s="157">
        <f>ROUND(J34*T122,2)</f>
        <v>0</v>
      </c>
      <c r="K122" s="42"/>
      <c r="L122" s="230"/>
      <c r="M122" s="231"/>
      <c r="N122" s="232" t="s">
        <v>44</v>
      </c>
      <c r="O122" s="231"/>
      <c r="P122" s="231"/>
      <c r="Q122" s="231"/>
      <c r="R122" s="231"/>
      <c r="S122" s="233"/>
      <c r="T122" s="233"/>
      <c r="U122" s="233"/>
      <c r="V122" s="233"/>
      <c r="W122" s="233"/>
      <c r="X122" s="233"/>
      <c r="Y122" s="233"/>
      <c r="Z122" s="233"/>
      <c r="AA122" s="233"/>
      <c r="AB122" s="233"/>
      <c r="AC122" s="233"/>
      <c r="AD122" s="233"/>
      <c r="AE122" s="233"/>
      <c r="AF122" s="231"/>
      <c r="AG122" s="231"/>
      <c r="AH122" s="231"/>
      <c r="AI122" s="231"/>
      <c r="AJ122" s="231"/>
      <c r="AK122" s="231"/>
      <c r="AL122" s="231"/>
      <c r="AM122" s="231"/>
      <c r="AN122" s="231"/>
      <c r="AO122" s="231"/>
      <c r="AP122" s="231"/>
      <c r="AQ122" s="231"/>
      <c r="AR122" s="231"/>
      <c r="AS122" s="231"/>
      <c r="AT122" s="231"/>
      <c r="AU122" s="231"/>
      <c r="AV122" s="231"/>
      <c r="AW122" s="231"/>
      <c r="AX122" s="231"/>
      <c r="AY122" s="234" t="s">
        <v>189</v>
      </c>
      <c r="AZ122" s="231"/>
      <c r="BA122" s="231"/>
      <c r="BB122" s="231"/>
      <c r="BC122" s="231"/>
      <c r="BD122" s="231"/>
      <c r="BE122" s="235">
        <f>IF(N122="základná",J122,0)</f>
        <v>0</v>
      </c>
      <c r="BF122" s="235">
        <f>IF(N122="znížená",J122,0)</f>
        <v>0</v>
      </c>
      <c r="BG122" s="235">
        <f>IF(N122="zákl. prenesená",J122,0)</f>
        <v>0</v>
      </c>
      <c r="BH122" s="235">
        <f>IF(N122="zníž. prenesená",J122,0)</f>
        <v>0</v>
      </c>
      <c r="BI122" s="235">
        <f>IF(N122="nulová",J122,0)</f>
        <v>0</v>
      </c>
      <c r="BJ122" s="234" t="s">
        <v>90</v>
      </c>
      <c r="BK122" s="231"/>
      <c r="BL122" s="231"/>
      <c r="BM122" s="231"/>
    </row>
    <row r="123" s="2" customFormat="1">
      <c r="A123" s="40"/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71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29.28" customHeight="1">
      <c r="A124" s="40"/>
      <c r="B124" s="41"/>
      <c r="C124" s="164" t="s">
        <v>114</v>
      </c>
      <c r="D124" s="165"/>
      <c r="E124" s="165"/>
      <c r="F124" s="165"/>
      <c r="G124" s="165"/>
      <c r="H124" s="165"/>
      <c r="I124" s="165"/>
      <c r="J124" s="166">
        <f>ROUND(J100+J116,2)</f>
        <v>0</v>
      </c>
      <c r="K124" s="165"/>
      <c r="L124" s="71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6.96" customHeight="1">
      <c r="A125" s="40"/>
      <c r="B125" s="74"/>
      <c r="C125" s="75"/>
      <c r="D125" s="75"/>
      <c r="E125" s="75"/>
      <c r="F125" s="75"/>
      <c r="G125" s="75"/>
      <c r="H125" s="75"/>
      <c r="I125" s="75"/>
      <c r="J125" s="75"/>
      <c r="K125" s="75"/>
      <c r="L125" s="71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9" s="2" customFormat="1" ht="6.96" customHeight="1">
      <c r="A129" s="40"/>
      <c r="B129" s="76"/>
      <c r="C129" s="77"/>
      <c r="D129" s="77"/>
      <c r="E129" s="77"/>
      <c r="F129" s="77"/>
      <c r="G129" s="77"/>
      <c r="H129" s="77"/>
      <c r="I129" s="77"/>
      <c r="J129" s="77"/>
      <c r="K129" s="77"/>
      <c r="L129" s="71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2" customFormat="1" ht="24.96" customHeight="1">
      <c r="A130" s="40"/>
      <c r="B130" s="41"/>
      <c r="C130" s="23" t="s">
        <v>190</v>
      </c>
      <c r="D130" s="42"/>
      <c r="E130" s="42"/>
      <c r="F130" s="42"/>
      <c r="G130" s="42"/>
      <c r="H130" s="42"/>
      <c r="I130" s="42"/>
      <c r="J130" s="42"/>
      <c r="K130" s="42"/>
      <c r="L130" s="71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="2" customFormat="1" ht="6.96" customHeight="1">
      <c r="A131" s="40"/>
      <c r="B131" s="41"/>
      <c r="C131" s="42"/>
      <c r="D131" s="42"/>
      <c r="E131" s="42"/>
      <c r="F131" s="42"/>
      <c r="G131" s="42"/>
      <c r="H131" s="42"/>
      <c r="I131" s="42"/>
      <c r="J131" s="42"/>
      <c r="K131" s="42"/>
      <c r="L131" s="71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  <row r="132" s="2" customFormat="1" ht="12" customHeight="1">
      <c r="A132" s="40"/>
      <c r="B132" s="41"/>
      <c r="C132" s="32" t="s">
        <v>15</v>
      </c>
      <c r="D132" s="42"/>
      <c r="E132" s="42"/>
      <c r="F132" s="42"/>
      <c r="G132" s="42"/>
      <c r="H132" s="42"/>
      <c r="I132" s="42"/>
      <c r="J132" s="42"/>
      <c r="K132" s="42"/>
      <c r="L132" s="71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  <row r="133" s="2" customFormat="1" ht="16.5" customHeight="1">
      <c r="A133" s="40"/>
      <c r="B133" s="41"/>
      <c r="C133" s="42"/>
      <c r="D133" s="42"/>
      <c r="E133" s="211" t="str">
        <f>E7</f>
        <v>Depo Jurajov Dvor</v>
      </c>
      <c r="F133" s="32"/>
      <c r="G133" s="32"/>
      <c r="H133" s="32"/>
      <c r="I133" s="42"/>
      <c r="J133" s="42"/>
      <c r="K133" s="42"/>
      <c r="L133" s="71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</row>
    <row r="134" s="1" customFormat="1" ht="12" customHeight="1">
      <c r="B134" s="21"/>
      <c r="C134" s="32" t="s">
        <v>131</v>
      </c>
      <c r="D134" s="22"/>
      <c r="E134" s="22"/>
      <c r="F134" s="22"/>
      <c r="G134" s="22"/>
      <c r="H134" s="22"/>
      <c r="I134" s="22"/>
      <c r="J134" s="22"/>
      <c r="K134" s="22"/>
      <c r="L134" s="20"/>
    </row>
    <row r="135" s="1" customFormat="1" ht="16.5" customHeight="1">
      <c r="B135" s="21"/>
      <c r="C135" s="22"/>
      <c r="D135" s="22"/>
      <c r="E135" s="211" t="s">
        <v>135</v>
      </c>
      <c r="F135" s="22"/>
      <c r="G135" s="22"/>
      <c r="H135" s="22"/>
      <c r="I135" s="22"/>
      <c r="J135" s="22"/>
      <c r="K135" s="22"/>
      <c r="L135" s="20"/>
    </row>
    <row r="136" s="1" customFormat="1" ht="12" customHeight="1">
      <c r="B136" s="21"/>
      <c r="C136" s="32" t="s">
        <v>138</v>
      </c>
      <c r="D136" s="22"/>
      <c r="E136" s="22"/>
      <c r="F136" s="22"/>
      <c r="G136" s="22"/>
      <c r="H136" s="22"/>
      <c r="I136" s="22"/>
      <c r="J136" s="22"/>
      <c r="K136" s="22"/>
      <c r="L136" s="20"/>
    </row>
    <row r="137" s="2" customFormat="1" ht="16.5" customHeight="1">
      <c r="A137" s="40"/>
      <c r="B137" s="41"/>
      <c r="C137" s="42"/>
      <c r="D137" s="42"/>
      <c r="E137" s="335" t="s">
        <v>141</v>
      </c>
      <c r="F137" s="42"/>
      <c r="G137" s="42"/>
      <c r="H137" s="42"/>
      <c r="I137" s="42"/>
      <c r="J137" s="42"/>
      <c r="K137" s="42"/>
      <c r="L137" s="71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</row>
    <row r="138" s="2" customFormat="1" ht="12" customHeight="1">
      <c r="A138" s="40"/>
      <c r="B138" s="41"/>
      <c r="C138" s="32" t="s">
        <v>712</v>
      </c>
      <c r="D138" s="42"/>
      <c r="E138" s="42"/>
      <c r="F138" s="42"/>
      <c r="G138" s="42"/>
      <c r="H138" s="42"/>
      <c r="I138" s="42"/>
      <c r="J138" s="42"/>
      <c r="K138" s="42"/>
      <c r="L138" s="71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</row>
    <row r="139" s="2" customFormat="1" ht="16.5" customHeight="1">
      <c r="A139" s="40"/>
      <c r="B139" s="41"/>
      <c r="C139" s="42"/>
      <c r="D139" s="42"/>
      <c r="E139" s="84" t="str">
        <f>E13</f>
        <v>01 - Zdravotechnika</v>
      </c>
      <c r="F139" s="42"/>
      <c r="G139" s="42"/>
      <c r="H139" s="42"/>
      <c r="I139" s="42"/>
      <c r="J139" s="42"/>
      <c r="K139" s="42"/>
      <c r="L139" s="71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</row>
    <row r="140" s="2" customFormat="1" ht="6.96" customHeight="1">
      <c r="A140" s="40"/>
      <c r="B140" s="41"/>
      <c r="C140" s="42"/>
      <c r="D140" s="42"/>
      <c r="E140" s="42"/>
      <c r="F140" s="42"/>
      <c r="G140" s="42"/>
      <c r="H140" s="42"/>
      <c r="I140" s="42"/>
      <c r="J140" s="42"/>
      <c r="K140" s="42"/>
      <c r="L140" s="71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  <row r="141" s="2" customFormat="1" ht="12" customHeight="1">
      <c r="A141" s="40"/>
      <c r="B141" s="41"/>
      <c r="C141" s="32" t="s">
        <v>19</v>
      </c>
      <c r="D141" s="42"/>
      <c r="E141" s="42"/>
      <c r="F141" s="27" t="str">
        <f>F16</f>
        <v xml:space="preserve"> </v>
      </c>
      <c r="G141" s="42"/>
      <c r="H141" s="42"/>
      <c r="I141" s="32" t="s">
        <v>21</v>
      </c>
      <c r="J141" s="87" t="str">
        <f>IF(J16="","",J16)</f>
        <v>13. 2. 2025</v>
      </c>
      <c r="K141" s="42"/>
      <c r="L141" s="71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</row>
    <row r="142" s="2" customFormat="1" ht="6.96" customHeight="1">
      <c r="A142" s="40"/>
      <c r="B142" s="41"/>
      <c r="C142" s="42"/>
      <c r="D142" s="42"/>
      <c r="E142" s="42"/>
      <c r="F142" s="42"/>
      <c r="G142" s="42"/>
      <c r="H142" s="42"/>
      <c r="I142" s="42"/>
      <c r="J142" s="42"/>
      <c r="K142" s="42"/>
      <c r="L142" s="71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</row>
    <row r="143" s="2" customFormat="1" ht="15.15" customHeight="1">
      <c r="A143" s="40"/>
      <c r="B143" s="41"/>
      <c r="C143" s="32" t="s">
        <v>23</v>
      </c>
      <c r="D143" s="42"/>
      <c r="E143" s="42"/>
      <c r="F143" s="27" t="str">
        <f>E19</f>
        <v>Dopravný podnik Bratislava, akciová spoločnosť</v>
      </c>
      <c r="G143" s="42"/>
      <c r="H143" s="42"/>
      <c r="I143" s="32" t="s">
        <v>31</v>
      </c>
      <c r="J143" s="36" t="str">
        <f>E25</f>
        <v xml:space="preserve"> </v>
      </c>
      <c r="K143" s="42"/>
      <c r="L143" s="71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</row>
    <row r="144" s="2" customFormat="1" ht="15.15" customHeight="1">
      <c r="A144" s="40"/>
      <c r="B144" s="41"/>
      <c r="C144" s="32" t="s">
        <v>29</v>
      </c>
      <c r="D144" s="42"/>
      <c r="E144" s="42"/>
      <c r="F144" s="27" t="str">
        <f>IF(E22="","",E22)</f>
        <v>Vyplň údaj</v>
      </c>
      <c r="G144" s="42"/>
      <c r="H144" s="42"/>
      <c r="I144" s="32" t="s">
        <v>34</v>
      </c>
      <c r="J144" s="36" t="str">
        <f>E28</f>
        <v xml:space="preserve"> </v>
      </c>
      <c r="K144" s="42"/>
      <c r="L144" s="71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</row>
    <row r="145" s="2" customFormat="1" ht="10.32" customHeight="1">
      <c r="A145" s="40"/>
      <c r="B145" s="41"/>
      <c r="C145" s="42"/>
      <c r="D145" s="42"/>
      <c r="E145" s="42"/>
      <c r="F145" s="42"/>
      <c r="G145" s="42"/>
      <c r="H145" s="42"/>
      <c r="I145" s="42"/>
      <c r="J145" s="42"/>
      <c r="K145" s="42"/>
      <c r="L145" s="71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</row>
    <row r="146" s="11" customFormat="1" ht="29.28" customHeight="1">
      <c r="A146" s="236"/>
      <c r="B146" s="237"/>
      <c r="C146" s="238" t="s">
        <v>191</v>
      </c>
      <c r="D146" s="239" t="s">
        <v>63</v>
      </c>
      <c r="E146" s="239" t="s">
        <v>59</v>
      </c>
      <c r="F146" s="239" t="s">
        <v>60</v>
      </c>
      <c r="G146" s="239" t="s">
        <v>192</v>
      </c>
      <c r="H146" s="239" t="s">
        <v>193</v>
      </c>
      <c r="I146" s="239" t="s">
        <v>194</v>
      </c>
      <c r="J146" s="240" t="s">
        <v>157</v>
      </c>
      <c r="K146" s="241" t="s">
        <v>195</v>
      </c>
      <c r="L146" s="242"/>
      <c r="M146" s="108" t="s">
        <v>1</v>
      </c>
      <c r="N146" s="109" t="s">
        <v>42</v>
      </c>
      <c r="O146" s="109" t="s">
        <v>196</v>
      </c>
      <c r="P146" s="109" t="s">
        <v>197</v>
      </c>
      <c r="Q146" s="109" t="s">
        <v>198</v>
      </c>
      <c r="R146" s="109" t="s">
        <v>199</v>
      </c>
      <c r="S146" s="109" t="s">
        <v>200</v>
      </c>
      <c r="T146" s="110" t="s">
        <v>201</v>
      </c>
      <c r="U146" s="236"/>
      <c r="V146" s="236"/>
      <c r="W146" s="236"/>
      <c r="X146" s="236"/>
      <c r="Y146" s="236"/>
      <c r="Z146" s="236"/>
      <c r="AA146" s="236"/>
      <c r="AB146" s="236"/>
      <c r="AC146" s="236"/>
      <c r="AD146" s="236"/>
      <c r="AE146" s="236"/>
    </row>
    <row r="147" s="2" customFormat="1" ht="22.8" customHeight="1">
      <c r="A147" s="40"/>
      <c r="B147" s="41"/>
      <c r="C147" s="115" t="s">
        <v>154</v>
      </c>
      <c r="D147" s="42"/>
      <c r="E147" s="42"/>
      <c r="F147" s="42"/>
      <c r="G147" s="42"/>
      <c r="H147" s="42"/>
      <c r="I147" s="42"/>
      <c r="J147" s="243">
        <f>BK147</f>
        <v>0</v>
      </c>
      <c r="K147" s="42"/>
      <c r="L147" s="43"/>
      <c r="M147" s="111"/>
      <c r="N147" s="244"/>
      <c r="O147" s="112"/>
      <c r="P147" s="245">
        <f>P148+P170+P268+P270</f>
        <v>0</v>
      </c>
      <c r="Q147" s="112"/>
      <c r="R147" s="245">
        <f>R148+R170+R268+R270</f>
        <v>0.98980637999999987</v>
      </c>
      <c r="S147" s="112"/>
      <c r="T147" s="246">
        <f>T148+T170+T268+T270</f>
        <v>0.75023000000000006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7" t="s">
        <v>77</v>
      </c>
      <c r="AU147" s="17" t="s">
        <v>159</v>
      </c>
      <c r="BK147" s="247">
        <f>BK148+BK170+BK268+BK270</f>
        <v>0</v>
      </c>
    </row>
    <row r="148" s="12" customFormat="1" ht="25.92" customHeight="1">
      <c r="A148" s="12"/>
      <c r="B148" s="248"/>
      <c r="C148" s="249"/>
      <c r="D148" s="250" t="s">
        <v>77</v>
      </c>
      <c r="E148" s="251" t="s">
        <v>202</v>
      </c>
      <c r="F148" s="251" t="s">
        <v>203</v>
      </c>
      <c r="G148" s="249"/>
      <c r="H148" s="249"/>
      <c r="I148" s="252"/>
      <c r="J148" s="227">
        <f>BK148</f>
        <v>0</v>
      </c>
      <c r="K148" s="249"/>
      <c r="L148" s="253"/>
      <c r="M148" s="254"/>
      <c r="N148" s="255"/>
      <c r="O148" s="255"/>
      <c r="P148" s="256">
        <f>P149+P151+P156</f>
        <v>0</v>
      </c>
      <c r="Q148" s="255"/>
      <c r="R148" s="256">
        <f>R149+R151+R156</f>
        <v>0.35331499999999999</v>
      </c>
      <c r="S148" s="255"/>
      <c r="T148" s="257">
        <f>T149+T151+T156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58" t="s">
        <v>85</v>
      </c>
      <c r="AT148" s="259" t="s">
        <v>77</v>
      </c>
      <c r="AU148" s="259" t="s">
        <v>78</v>
      </c>
      <c r="AY148" s="258" t="s">
        <v>204</v>
      </c>
      <c r="BK148" s="260">
        <f>BK149+BK151+BK156</f>
        <v>0</v>
      </c>
    </row>
    <row r="149" s="12" customFormat="1" ht="22.8" customHeight="1">
      <c r="A149" s="12"/>
      <c r="B149" s="248"/>
      <c r="C149" s="249"/>
      <c r="D149" s="250" t="s">
        <v>77</v>
      </c>
      <c r="E149" s="261" t="s">
        <v>205</v>
      </c>
      <c r="F149" s="261" t="s">
        <v>206</v>
      </c>
      <c r="G149" s="249"/>
      <c r="H149" s="249"/>
      <c r="I149" s="252"/>
      <c r="J149" s="262">
        <f>BK149</f>
        <v>0</v>
      </c>
      <c r="K149" s="249"/>
      <c r="L149" s="253"/>
      <c r="M149" s="254"/>
      <c r="N149" s="255"/>
      <c r="O149" s="255"/>
      <c r="P149" s="256">
        <f>P150</f>
        <v>0</v>
      </c>
      <c r="Q149" s="255"/>
      <c r="R149" s="256">
        <f>R150</f>
        <v>0.34171499999999999</v>
      </c>
      <c r="S149" s="255"/>
      <c r="T149" s="257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58" t="s">
        <v>85</v>
      </c>
      <c r="AT149" s="259" t="s">
        <v>77</v>
      </c>
      <c r="AU149" s="259" t="s">
        <v>85</v>
      </c>
      <c r="AY149" s="258" t="s">
        <v>204</v>
      </c>
      <c r="BK149" s="260">
        <f>BK150</f>
        <v>0</v>
      </c>
    </row>
    <row r="150" s="2" customFormat="1" ht="33" customHeight="1">
      <c r="A150" s="40"/>
      <c r="B150" s="41"/>
      <c r="C150" s="263" t="s">
        <v>85</v>
      </c>
      <c r="D150" s="263" t="s">
        <v>207</v>
      </c>
      <c r="E150" s="264" t="s">
        <v>718</v>
      </c>
      <c r="F150" s="265" t="s">
        <v>719</v>
      </c>
      <c r="G150" s="266" t="s">
        <v>341</v>
      </c>
      <c r="H150" s="267">
        <v>55</v>
      </c>
      <c r="I150" s="268"/>
      <c r="J150" s="269">
        <f>ROUND(I150*H150,2)</f>
        <v>0</v>
      </c>
      <c r="K150" s="270"/>
      <c r="L150" s="43"/>
      <c r="M150" s="271" t="s">
        <v>1</v>
      </c>
      <c r="N150" s="272" t="s">
        <v>44</v>
      </c>
      <c r="O150" s="99"/>
      <c r="P150" s="273">
        <f>O150*H150</f>
        <v>0</v>
      </c>
      <c r="Q150" s="273">
        <v>0.0062129999999999998</v>
      </c>
      <c r="R150" s="273">
        <f>Q150*H150</f>
        <v>0.34171499999999999</v>
      </c>
      <c r="S150" s="273">
        <v>0</v>
      </c>
      <c r="T150" s="27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75" t="s">
        <v>211</v>
      </c>
      <c r="AT150" s="275" t="s">
        <v>207</v>
      </c>
      <c r="AU150" s="275" t="s">
        <v>90</v>
      </c>
      <c r="AY150" s="17" t="s">
        <v>204</v>
      </c>
      <c r="BE150" s="160">
        <f>IF(N150="základná",J150,0)</f>
        <v>0</v>
      </c>
      <c r="BF150" s="160">
        <f>IF(N150="znížená",J150,0)</f>
        <v>0</v>
      </c>
      <c r="BG150" s="160">
        <f>IF(N150="zákl. prenesená",J150,0)</f>
        <v>0</v>
      </c>
      <c r="BH150" s="160">
        <f>IF(N150="zníž. prenesená",J150,0)</f>
        <v>0</v>
      </c>
      <c r="BI150" s="160">
        <f>IF(N150="nulová",J150,0)</f>
        <v>0</v>
      </c>
      <c r="BJ150" s="17" t="s">
        <v>90</v>
      </c>
      <c r="BK150" s="160">
        <f>ROUND(I150*H150,2)</f>
        <v>0</v>
      </c>
      <c r="BL150" s="17" t="s">
        <v>211</v>
      </c>
      <c r="BM150" s="275" t="s">
        <v>720</v>
      </c>
    </row>
    <row r="151" s="12" customFormat="1" ht="22.8" customHeight="1">
      <c r="A151" s="12"/>
      <c r="B151" s="248"/>
      <c r="C151" s="249"/>
      <c r="D151" s="250" t="s">
        <v>77</v>
      </c>
      <c r="E151" s="261" t="s">
        <v>247</v>
      </c>
      <c r="F151" s="261" t="s">
        <v>721</v>
      </c>
      <c r="G151" s="249"/>
      <c r="H151" s="249"/>
      <c r="I151" s="252"/>
      <c r="J151" s="262">
        <f>BK151</f>
        <v>0</v>
      </c>
      <c r="K151" s="249"/>
      <c r="L151" s="253"/>
      <c r="M151" s="254"/>
      <c r="N151" s="255"/>
      <c r="O151" s="255"/>
      <c r="P151" s="256">
        <f>SUM(P152:P155)</f>
        <v>0</v>
      </c>
      <c r="Q151" s="255"/>
      <c r="R151" s="256">
        <f>SUM(R152:R155)</f>
        <v>0.00059999999999999995</v>
      </c>
      <c r="S151" s="255"/>
      <c r="T151" s="257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58" t="s">
        <v>85</v>
      </c>
      <c r="AT151" s="259" t="s">
        <v>77</v>
      </c>
      <c r="AU151" s="259" t="s">
        <v>85</v>
      </c>
      <c r="AY151" s="258" t="s">
        <v>204</v>
      </c>
      <c r="BK151" s="260">
        <f>SUM(BK152:BK155)</f>
        <v>0</v>
      </c>
    </row>
    <row r="152" s="2" customFormat="1" ht="24.15" customHeight="1">
      <c r="A152" s="40"/>
      <c r="B152" s="41"/>
      <c r="C152" s="263" t="s">
        <v>90</v>
      </c>
      <c r="D152" s="263" t="s">
        <v>207</v>
      </c>
      <c r="E152" s="264" t="s">
        <v>722</v>
      </c>
      <c r="F152" s="265" t="s">
        <v>723</v>
      </c>
      <c r="G152" s="266" t="s">
        <v>341</v>
      </c>
      <c r="H152" s="267">
        <v>60</v>
      </c>
      <c r="I152" s="268"/>
      <c r="J152" s="269">
        <f>ROUND(I152*H152,2)</f>
        <v>0</v>
      </c>
      <c r="K152" s="270"/>
      <c r="L152" s="43"/>
      <c r="M152" s="271" t="s">
        <v>1</v>
      </c>
      <c r="N152" s="272" t="s">
        <v>44</v>
      </c>
      <c r="O152" s="99"/>
      <c r="P152" s="273">
        <f>O152*H152</f>
        <v>0</v>
      </c>
      <c r="Q152" s="273">
        <v>0</v>
      </c>
      <c r="R152" s="273">
        <f>Q152*H152</f>
        <v>0</v>
      </c>
      <c r="S152" s="273">
        <v>0</v>
      </c>
      <c r="T152" s="27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75" t="s">
        <v>211</v>
      </c>
      <c r="AT152" s="275" t="s">
        <v>207</v>
      </c>
      <c r="AU152" s="275" t="s">
        <v>90</v>
      </c>
      <c r="AY152" s="17" t="s">
        <v>204</v>
      </c>
      <c r="BE152" s="160">
        <f>IF(N152="základná",J152,0)</f>
        <v>0</v>
      </c>
      <c r="BF152" s="160">
        <f>IF(N152="znížená",J152,0)</f>
        <v>0</v>
      </c>
      <c r="BG152" s="160">
        <f>IF(N152="zákl. prenesená",J152,0)</f>
        <v>0</v>
      </c>
      <c r="BH152" s="160">
        <f>IF(N152="zníž. prenesená",J152,0)</f>
        <v>0</v>
      </c>
      <c r="BI152" s="160">
        <f>IF(N152="nulová",J152,0)</f>
        <v>0</v>
      </c>
      <c r="BJ152" s="17" t="s">
        <v>90</v>
      </c>
      <c r="BK152" s="160">
        <f>ROUND(I152*H152,2)</f>
        <v>0</v>
      </c>
      <c r="BL152" s="17" t="s">
        <v>211</v>
      </c>
      <c r="BM152" s="275" t="s">
        <v>724</v>
      </c>
    </row>
    <row r="153" s="13" customFormat="1">
      <c r="A153" s="13"/>
      <c r="B153" s="276"/>
      <c r="C153" s="277"/>
      <c r="D153" s="278" t="s">
        <v>213</v>
      </c>
      <c r="E153" s="279" t="s">
        <v>1</v>
      </c>
      <c r="F153" s="280" t="s">
        <v>517</v>
      </c>
      <c r="G153" s="277"/>
      <c r="H153" s="281">
        <v>60</v>
      </c>
      <c r="I153" s="282"/>
      <c r="J153" s="277"/>
      <c r="K153" s="277"/>
      <c r="L153" s="283"/>
      <c r="M153" s="284"/>
      <c r="N153" s="285"/>
      <c r="O153" s="285"/>
      <c r="P153" s="285"/>
      <c r="Q153" s="285"/>
      <c r="R153" s="285"/>
      <c r="S153" s="285"/>
      <c r="T153" s="28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87" t="s">
        <v>213</v>
      </c>
      <c r="AU153" s="287" t="s">
        <v>90</v>
      </c>
      <c r="AV153" s="13" t="s">
        <v>90</v>
      </c>
      <c r="AW153" s="13" t="s">
        <v>33</v>
      </c>
      <c r="AX153" s="13" t="s">
        <v>78</v>
      </c>
      <c r="AY153" s="287" t="s">
        <v>204</v>
      </c>
    </row>
    <row r="154" s="14" customFormat="1">
      <c r="A154" s="14"/>
      <c r="B154" s="288"/>
      <c r="C154" s="289"/>
      <c r="D154" s="278" t="s">
        <v>213</v>
      </c>
      <c r="E154" s="290" t="s">
        <v>1</v>
      </c>
      <c r="F154" s="291" t="s">
        <v>218</v>
      </c>
      <c r="G154" s="289"/>
      <c r="H154" s="292">
        <v>60</v>
      </c>
      <c r="I154" s="293"/>
      <c r="J154" s="289"/>
      <c r="K154" s="289"/>
      <c r="L154" s="294"/>
      <c r="M154" s="295"/>
      <c r="N154" s="296"/>
      <c r="O154" s="296"/>
      <c r="P154" s="296"/>
      <c r="Q154" s="296"/>
      <c r="R154" s="296"/>
      <c r="S154" s="296"/>
      <c r="T154" s="29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98" t="s">
        <v>213</v>
      </c>
      <c r="AU154" s="298" t="s">
        <v>90</v>
      </c>
      <c r="AV154" s="14" t="s">
        <v>211</v>
      </c>
      <c r="AW154" s="14" t="s">
        <v>33</v>
      </c>
      <c r="AX154" s="14" t="s">
        <v>85</v>
      </c>
      <c r="AY154" s="298" t="s">
        <v>204</v>
      </c>
    </row>
    <row r="155" s="2" customFormat="1" ht="24.15" customHeight="1">
      <c r="A155" s="40"/>
      <c r="B155" s="41"/>
      <c r="C155" s="263" t="s">
        <v>93</v>
      </c>
      <c r="D155" s="263" t="s">
        <v>207</v>
      </c>
      <c r="E155" s="264" t="s">
        <v>725</v>
      </c>
      <c r="F155" s="265" t="s">
        <v>726</v>
      </c>
      <c r="G155" s="266" t="s">
        <v>727</v>
      </c>
      <c r="H155" s="267">
        <v>2</v>
      </c>
      <c r="I155" s="268"/>
      <c r="J155" s="269">
        <f>ROUND(I155*H155,2)</f>
        <v>0</v>
      </c>
      <c r="K155" s="270"/>
      <c r="L155" s="43"/>
      <c r="M155" s="271" t="s">
        <v>1</v>
      </c>
      <c r="N155" s="272" t="s">
        <v>44</v>
      </c>
      <c r="O155" s="99"/>
      <c r="P155" s="273">
        <f>O155*H155</f>
        <v>0</v>
      </c>
      <c r="Q155" s="273">
        <v>0.00029999999999999997</v>
      </c>
      <c r="R155" s="273">
        <f>Q155*H155</f>
        <v>0.00059999999999999995</v>
      </c>
      <c r="S155" s="273">
        <v>0</v>
      </c>
      <c r="T155" s="27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75" t="s">
        <v>211</v>
      </c>
      <c r="AT155" s="275" t="s">
        <v>207</v>
      </c>
      <c r="AU155" s="275" t="s">
        <v>90</v>
      </c>
      <c r="AY155" s="17" t="s">
        <v>204</v>
      </c>
      <c r="BE155" s="160">
        <f>IF(N155="základná",J155,0)</f>
        <v>0</v>
      </c>
      <c r="BF155" s="160">
        <f>IF(N155="znížená",J155,0)</f>
        <v>0</v>
      </c>
      <c r="BG155" s="160">
        <f>IF(N155="zákl. prenesená",J155,0)</f>
        <v>0</v>
      </c>
      <c r="BH155" s="160">
        <f>IF(N155="zníž. prenesená",J155,0)</f>
        <v>0</v>
      </c>
      <c r="BI155" s="160">
        <f>IF(N155="nulová",J155,0)</f>
        <v>0</v>
      </c>
      <c r="BJ155" s="17" t="s">
        <v>90</v>
      </c>
      <c r="BK155" s="160">
        <f>ROUND(I155*H155,2)</f>
        <v>0</v>
      </c>
      <c r="BL155" s="17" t="s">
        <v>211</v>
      </c>
      <c r="BM155" s="275" t="s">
        <v>728</v>
      </c>
    </row>
    <row r="156" s="12" customFormat="1" ht="22.8" customHeight="1">
      <c r="A156" s="12"/>
      <c r="B156" s="248"/>
      <c r="C156" s="249"/>
      <c r="D156" s="250" t="s">
        <v>77</v>
      </c>
      <c r="E156" s="261" t="s">
        <v>251</v>
      </c>
      <c r="F156" s="261" t="s">
        <v>261</v>
      </c>
      <c r="G156" s="249"/>
      <c r="H156" s="249"/>
      <c r="I156" s="252"/>
      <c r="J156" s="262">
        <f>BK156</f>
        <v>0</v>
      </c>
      <c r="K156" s="249"/>
      <c r="L156" s="253"/>
      <c r="M156" s="254"/>
      <c r="N156" s="255"/>
      <c r="O156" s="255"/>
      <c r="P156" s="256">
        <f>SUM(P157:P169)</f>
        <v>0</v>
      </c>
      <c r="Q156" s="255"/>
      <c r="R156" s="256">
        <f>SUM(R157:R169)</f>
        <v>0.011000000000000001</v>
      </c>
      <c r="S156" s="255"/>
      <c r="T156" s="257">
        <f>SUM(T157:T169)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58" t="s">
        <v>85</v>
      </c>
      <c r="AT156" s="259" t="s">
        <v>77</v>
      </c>
      <c r="AU156" s="259" t="s">
        <v>85</v>
      </c>
      <c r="AY156" s="258" t="s">
        <v>204</v>
      </c>
      <c r="BK156" s="260">
        <f>SUM(BK157:BK169)</f>
        <v>0</v>
      </c>
    </row>
    <row r="157" s="2" customFormat="1" ht="24.15" customHeight="1">
      <c r="A157" s="40"/>
      <c r="B157" s="41"/>
      <c r="C157" s="263" t="s">
        <v>211</v>
      </c>
      <c r="D157" s="263" t="s">
        <v>207</v>
      </c>
      <c r="E157" s="264" t="s">
        <v>729</v>
      </c>
      <c r="F157" s="265" t="s">
        <v>730</v>
      </c>
      <c r="G157" s="266" t="s">
        <v>341</v>
      </c>
      <c r="H157" s="267">
        <v>55</v>
      </c>
      <c r="I157" s="268"/>
      <c r="J157" s="269">
        <f>ROUND(I157*H157,2)</f>
        <v>0</v>
      </c>
      <c r="K157" s="270"/>
      <c r="L157" s="43"/>
      <c r="M157" s="271" t="s">
        <v>1</v>
      </c>
      <c r="N157" s="272" t="s">
        <v>44</v>
      </c>
      <c r="O157" s="99"/>
      <c r="P157" s="273">
        <f>O157*H157</f>
        <v>0</v>
      </c>
      <c r="Q157" s="273">
        <v>0.00020000000000000001</v>
      </c>
      <c r="R157" s="273">
        <f>Q157*H157</f>
        <v>0.011000000000000001</v>
      </c>
      <c r="S157" s="273">
        <v>0</v>
      </c>
      <c r="T157" s="27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75" t="s">
        <v>211</v>
      </c>
      <c r="AT157" s="275" t="s">
        <v>207</v>
      </c>
      <c r="AU157" s="275" t="s">
        <v>90</v>
      </c>
      <c r="AY157" s="17" t="s">
        <v>204</v>
      </c>
      <c r="BE157" s="160">
        <f>IF(N157="základná",J157,0)</f>
        <v>0</v>
      </c>
      <c r="BF157" s="160">
        <f>IF(N157="znížená",J157,0)</f>
        <v>0</v>
      </c>
      <c r="BG157" s="160">
        <f>IF(N157="zákl. prenesená",J157,0)</f>
        <v>0</v>
      </c>
      <c r="BH157" s="160">
        <f>IF(N157="zníž. prenesená",J157,0)</f>
        <v>0</v>
      </c>
      <c r="BI157" s="160">
        <f>IF(N157="nulová",J157,0)</f>
        <v>0</v>
      </c>
      <c r="BJ157" s="17" t="s">
        <v>90</v>
      </c>
      <c r="BK157" s="160">
        <f>ROUND(I157*H157,2)</f>
        <v>0</v>
      </c>
      <c r="BL157" s="17" t="s">
        <v>211</v>
      </c>
      <c r="BM157" s="275" t="s">
        <v>731</v>
      </c>
    </row>
    <row r="158" s="13" customFormat="1">
      <c r="A158" s="13"/>
      <c r="B158" s="276"/>
      <c r="C158" s="277"/>
      <c r="D158" s="278" t="s">
        <v>213</v>
      </c>
      <c r="E158" s="279" t="s">
        <v>1</v>
      </c>
      <c r="F158" s="280" t="s">
        <v>495</v>
      </c>
      <c r="G158" s="277"/>
      <c r="H158" s="281">
        <v>55</v>
      </c>
      <c r="I158" s="282"/>
      <c r="J158" s="277"/>
      <c r="K158" s="277"/>
      <c r="L158" s="283"/>
      <c r="M158" s="284"/>
      <c r="N158" s="285"/>
      <c r="O158" s="285"/>
      <c r="P158" s="285"/>
      <c r="Q158" s="285"/>
      <c r="R158" s="285"/>
      <c r="S158" s="285"/>
      <c r="T158" s="28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87" t="s">
        <v>213</v>
      </c>
      <c r="AU158" s="287" t="s">
        <v>90</v>
      </c>
      <c r="AV158" s="13" t="s">
        <v>90</v>
      </c>
      <c r="AW158" s="13" t="s">
        <v>33</v>
      </c>
      <c r="AX158" s="13" t="s">
        <v>78</v>
      </c>
      <c r="AY158" s="287" t="s">
        <v>204</v>
      </c>
    </row>
    <row r="159" s="14" customFormat="1">
      <c r="A159" s="14"/>
      <c r="B159" s="288"/>
      <c r="C159" s="289"/>
      <c r="D159" s="278" t="s">
        <v>213</v>
      </c>
      <c r="E159" s="290" t="s">
        <v>1</v>
      </c>
      <c r="F159" s="291" t="s">
        <v>218</v>
      </c>
      <c r="G159" s="289"/>
      <c r="H159" s="292">
        <v>55</v>
      </c>
      <c r="I159" s="293"/>
      <c r="J159" s="289"/>
      <c r="K159" s="289"/>
      <c r="L159" s="294"/>
      <c r="M159" s="295"/>
      <c r="N159" s="296"/>
      <c r="O159" s="296"/>
      <c r="P159" s="296"/>
      <c r="Q159" s="296"/>
      <c r="R159" s="296"/>
      <c r="S159" s="296"/>
      <c r="T159" s="29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98" t="s">
        <v>213</v>
      </c>
      <c r="AU159" s="298" t="s">
        <v>90</v>
      </c>
      <c r="AV159" s="14" t="s">
        <v>211</v>
      </c>
      <c r="AW159" s="14" t="s">
        <v>33</v>
      </c>
      <c r="AX159" s="14" t="s">
        <v>85</v>
      </c>
      <c r="AY159" s="298" t="s">
        <v>204</v>
      </c>
    </row>
    <row r="160" s="2" customFormat="1" ht="21.75" customHeight="1">
      <c r="A160" s="40"/>
      <c r="B160" s="41"/>
      <c r="C160" s="263" t="s">
        <v>234</v>
      </c>
      <c r="D160" s="263" t="s">
        <v>207</v>
      </c>
      <c r="E160" s="264" t="s">
        <v>327</v>
      </c>
      <c r="F160" s="265" t="s">
        <v>328</v>
      </c>
      <c r="G160" s="266" t="s">
        <v>329</v>
      </c>
      <c r="H160" s="267">
        <v>0.75</v>
      </c>
      <c r="I160" s="268"/>
      <c r="J160" s="269">
        <f>ROUND(I160*H160,2)</f>
        <v>0</v>
      </c>
      <c r="K160" s="270"/>
      <c r="L160" s="43"/>
      <c r="M160" s="271" t="s">
        <v>1</v>
      </c>
      <c r="N160" s="272" t="s">
        <v>44</v>
      </c>
      <c r="O160" s="99"/>
      <c r="P160" s="273">
        <f>O160*H160</f>
        <v>0</v>
      </c>
      <c r="Q160" s="273">
        <v>0</v>
      </c>
      <c r="R160" s="273">
        <f>Q160*H160</f>
        <v>0</v>
      </c>
      <c r="S160" s="273">
        <v>0</v>
      </c>
      <c r="T160" s="27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75" t="s">
        <v>211</v>
      </c>
      <c r="AT160" s="275" t="s">
        <v>207</v>
      </c>
      <c r="AU160" s="275" t="s">
        <v>90</v>
      </c>
      <c r="AY160" s="17" t="s">
        <v>204</v>
      </c>
      <c r="BE160" s="160">
        <f>IF(N160="základná",J160,0)</f>
        <v>0</v>
      </c>
      <c r="BF160" s="160">
        <f>IF(N160="znížená",J160,0)</f>
        <v>0</v>
      </c>
      <c r="BG160" s="160">
        <f>IF(N160="zákl. prenesená",J160,0)</f>
        <v>0</v>
      </c>
      <c r="BH160" s="160">
        <f>IF(N160="zníž. prenesená",J160,0)</f>
        <v>0</v>
      </c>
      <c r="BI160" s="160">
        <f>IF(N160="nulová",J160,0)</f>
        <v>0</v>
      </c>
      <c r="BJ160" s="17" t="s">
        <v>90</v>
      </c>
      <c r="BK160" s="160">
        <f>ROUND(I160*H160,2)</f>
        <v>0</v>
      </c>
      <c r="BL160" s="17" t="s">
        <v>211</v>
      </c>
      <c r="BM160" s="275" t="s">
        <v>732</v>
      </c>
    </row>
    <row r="161" s="2" customFormat="1" ht="24.15" customHeight="1">
      <c r="A161" s="40"/>
      <c r="B161" s="41"/>
      <c r="C161" s="263" t="s">
        <v>205</v>
      </c>
      <c r="D161" s="263" t="s">
        <v>207</v>
      </c>
      <c r="E161" s="264" t="s">
        <v>332</v>
      </c>
      <c r="F161" s="265" t="s">
        <v>333</v>
      </c>
      <c r="G161" s="266" t="s">
        <v>329</v>
      </c>
      <c r="H161" s="267">
        <v>0.75</v>
      </c>
      <c r="I161" s="268"/>
      <c r="J161" s="269">
        <f>ROUND(I161*H161,2)</f>
        <v>0</v>
      </c>
      <c r="K161" s="270"/>
      <c r="L161" s="43"/>
      <c r="M161" s="271" t="s">
        <v>1</v>
      </c>
      <c r="N161" s="272" t="s">
        <v>44</v>
      </c>
      <c r="O161" s="99"/>
      <c r="P161" s="273">
        <f>O161*H161</f>
        <v>0</v>
      </c>
      <c r="Q161" s="273">
        <v>0</v>
      </c>
      <c r="R161" s="273">
        <f>Q161*H161</f>
        <v>0</v>
      </c>
      <c r="S161" s="273">
        <v>0</v>
      </c>
      <c r="T161" s="27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75" t="s">
        <v>211</v>
      </c>
      <c r="AT161" s="275" t="s">
        <v>207</v>
      </c>
      <c r="AU161" s="275" t="s">
        <v>90</v>
      </c>
      <c r="AY161" s="17" t="s">
        <v>204</v>
      </c>
      <c r="BE161" s="160">
        <f>IF(N161="základná",J161,0)</f>
        <v>0</v>
      </c>
      <c r="BF161" s="160">
        <f>IF(N161="znížená",J161,0)</f>
        <v>0</v>
      </c>
      <c r="BG161" s="160">
        <f>IF(N161="zákl. prenesená",J161,0)</f>
        <v>0</v>
      </c>
      <c r="BH161" s="160">
        <f>IF(N161="zníž. prenesená",J161,0)</f>
        <v>0</v>
      </c>
      <c r="BI161" s="160">
        <f>IF(N161="nulová",J161,0)</f>
        <v>0</v>
      </c>
      <c r="BJ161" s="17" t="s">
        <v>90</v>
      </c>
      <c r="BK161" s="160">
        <f>ROUND(I161*H161,2)</f>
        <v>0</v>
      </c>
      <c r="BL161" s="17" t="s">
        <v>211</v>
      </c>
      <c r="BM161" s="275" t="s">
        <v>733</v>
      </c>
    </row>
    <row r="162" s="2" customFormat="1" ht="21.75" customHeight="1">
      <c r="A162" s="40"/>
      <c r="B162" s="41"/>
      <c r="C162" s="263" t="s">
        <v>243</v>
      </c>
      <c r="D162" s="263" t="s">
        <v>207</v>
      </c>
      <c r="E162" s="264" t="s">
        <v>348</v>
      </c>
      <c r="F162" s="265" t="s">
        <v>349</v>
      </c>
      <c r="G162" s="266" t="s">
        <v>329</v>
      </c>
      <c r="H162" s="267">
        <v>0.75</v>
      </c>
      <c r="I162" s="268"/>
      <c r="J162" s="269">
        <f>ROUND(I162*H162,2)</f>
        <v>0</v>
      </c>
      <c r="K162" s="270"/>
      <c r="L162" s="43"/>
      <c r="M162" s="271" t="s">
        <v>1</v>
      </c>
      <c r="N162" s="272" t="s">
        <v>44</v>
      </c>
      <c r="O162" s="99"/>
      <c r="P162" s="273">
        <f>O162*H162</f>
        <v>0</v>
      </c>
      <c r="Q162" s="273">
        <v>0</v>
      </c>
      <c r="R162" s="273">
        <f>Q162*H162</f>
        <v>0</v>
      </c>
      <c r="S162" s="273">
        <v>0</v>
      </c>
      <c r="T162" s="27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75" t="s">
        <v>211</v>
      </c>
      <c r="AT162" s="275" t="s">
        <v>207</v>
      </c>
      <c r="AU162" s="275" t="s">
        <v>90</v>
      </c>
      <c r="AY162" s="17" t="s">
        <v>204</v>
      </c>
      <c r="BE162" s="160">
        <f>IF(N162="základná",J162,0)</f>
        <v>0</v>
      </c>
      <c r="BF162" s="160">
        <f>IF(N162="znížená",J162,0)</f>
        <v>0</v>
      </c>
      <c r="BG162" s="160">
        <f>IF(N162="zákl. prenesená",J162,0)</f>
        <v>0</v>
      </c>
      <c r="BH162" s="160">
        <f>IF(N162="zníž. prenesená",J162,0)</f>
        <v>0</v>
      </c>
      <c r="BI162" s="160">
        <f>IF(N162="nulová",J162,0)</f>
        <v>0</v>
      </c>
      <c r="BJ162" s="17" t="s">
        <v>90</v>
      </c>
      <c r="BK162" s="160">
        <f>ROUND(I162*H162,2)</f>
        <v>0</v>
      </c>
      <c r="BL162" s="17" t="s">
        <v>211</v>
      </c>
      <c r="BM162" s="275" t="s">
        <v>734</v>
      </c>
    </row>
    <row r="163" s="2" customFormat="1" ht="24.15" customHeight="1">
      <c r="A163" s="40"/>
      <c r="B163" s="41"/>
      <c r="C163" s="263" t="s">
        <v>247</v>
      </c>
      <c r="D163" s="263" t="s">
        <v>207</v>
      </c>
      <c r="E163" s="264" t="s">
        <v>352</v>
      </c>
      <c r="F163" s="265" t="s">
        <v>353</v>
      </c>
      <c r="G163" s="266" t="s">
        <v>329</v>
      </c>
      <c r="H163" s="267">
        <v>14.25</v>
      </c>
      <c r="I163" s="268"/>
      <c r="J163" s="269">
        <f>ROUND(I163*H163,2)</f>
        <v>0</v>
      </c>
      <c r="K163" s="270"/>
      <c r="L163" s="43"/>
      <c r="M163" s="271" t="s">
        <v>1</v>
      </c>
      <c r="N163" s="272" t="s">
        <v>44</v>
      </c>
      <c r="O163" s="99"/>
      <c r="P163" s="273">
        <f>O163*H163</f>
        <v>0</v>
      </c>
      <c r="Q163" s="273">
        <v>0</v>
      </c>
      <c r="R163" s="273">
        <f>Q163*H163</f>
        <v>0</v>
      </c>
      <c r="S163" s="273">
        <v>0</v>
      </c>
      <c r="T163" s="27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75" t="s">
        <v>211</v>
      </c>
      <c r="AT163" s="275" t="s">
        <v>207</v>
      </c>
      <c r="AU163" s="275" t="s">
        <v>90</v>
      </c>
      <c r="AY163" s="17" t="s">
        <v>204</v>
      </c>
      <c r="BE163" s="160">
        <f>IF(N163="základná",J163,0)</f>
        <v>0</v>
      </c>
      <c r="BF163" s="160">
        <f>IF(N163="znížená",J163,0)</f>
        <v>0</v>
      </c>
      <c r="BG163" s="160">
        <f>IF(N163="zákl. prenesená",J163,0)</f>
        <v>0</v>
      </c>
      <c r="BH163" s="160">
        <f>IF(N163="zníž. prenesená",J163,0)</f>
        <v>0</v>
      </c>
      <c r="BI163" s="160">
        <f>IF(N163="nulová",J163,0)</f>
        <v>0</v>
      </c>
      <c r="BJ163" s="17" t="s">
        <v>90</v>
      </c>
      <c r="BK163" s="160">
        <f>ROUND(I163*H163,2)</f>
        <v>0</v>
      </c>
      <c r="BL163" s="17" t="s">
        <v>211</v>
      </c>
      <c r="BM163" s="275" t="s">
        <v>735</v>
      </c>
    </row>
    <row r="164" s="13" customFormat="1">
      <c r="A164" s="13"/>
      <c r="B164" s="276"/>
      <c r="C164" s="277"/>
      <c r="D164" s="278" t="s">
        <v>213</v>
      </c>
      <c r="E164" s="277"/>
      <c r="F164" s="280" t="s">
        <v>736</v>
      </c>
      <c r="G164" s="277"/>
      <c r="H164" s="281">
        <v>14.25</v>
      </c>
      <c r="I164" s="282"/>
      <c r="J164" s="277"/>
      <c r="K164" s="277"/>
      <c r="L164" s="283"/>
      <c r="M164" s="284"/>
      <c r="N164" s="285"/>
      <c r="O164" s="285"/>
      <c r="P164" s="285"/>
      <c r="Q164" s="285"/>
      <c r="R164" s="285"/>
      <c r="S164" s="285"/>
      <c r="T164" s="28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87" t="s">
        <v>213</v>
      </c>
      <c r="AU164" s="287" t="s">
        <v>90</v>
      </c>
      <c r="AV164" s="13" t="s">
        <v>90</v>
      </c>
      <c r="AW164" s="13" t="s">
        <v>4</v>
      </c>
      <c r="AX164" s="13" t="s">
        <v>85</v>
      </c>
      <c r="AY164" s="287" t="s">
        <v>204</v>
      </c>
    </row>
    <row r="165" s="2" customFormat="1" ht="24.15" customHeight="1">
      <c r="A165" s="40"/>
      <c r="B165" s="41"/>
      <c r="C165" s="263" t="s">
        <v>251</v>
      </c>
      <c r="D165" s="263" t="s">
        <v>207</v>
      </c>
      <c r="E165" s="264" t="s">
        <v>357</v>
      </c>
      <c r="F165" s="265" t="s">
        <v>358</v>
      </c>
      <c r="G165" s="266" t="s">
        <v>329</v>
      </c>
      <c r="H165" s="267">
        <v>0.75</v>
      </c>
      <c r="I165" s="268"/>
      <c r="J165" s="269">
        <f>ROUND(I165*H165,2)</f>
        <v>0</v>
      </c>
      <c r="K165" s="270"/>
      <c r="L165" s="43"/>
      <c r="M165" s="271" t="s">
        <v>1</v>
      </c>
      <c r="N165" s="272" t="s">
        <v>44</v>
      </c>
      <c r="O165" s="99"/>
      <c r="P165" s="273">
        <f>O165*H165</f>
        <v>0</v>
      </c>
      <c r="Q165" s="273">
        <v>0</v>
      </c>
      <c r="R165" s="273">
        <f>Q165*H165</f>
        <v>0</v>
      </c>
      <c r="S165" s="273">
        <v>0</v>
      </c>
      <c r="T165" s="27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75" t="s">
        <v>211</v>
      </c>
      <c r="AT165" s="275" t="s">
        <v>207</v>
      </c>
      <c r="AU165" s="275" t="s">
        <v>90</v>
      </c>
      <c r="AY165" s="17" t="s">
        <v>204</v>
      </c>
      <c r="BE165" s="160">
        <f>IF(N165="základná",J165,0)</f>
        <v>0</v>
      </c>
      <c r="BF165" s="160">
        <f>IF(N165="znížená",J165,0)</f>
        <v>0</v>
      </c>
      <c r="BG165" s="160">
        <f>IF(N165="zákl. prenesená",J165,0)</f>
        <v>0</v>
      </c>
      <c r="BH165" s="160">
        <f>IF(N165="zníž. prenesená",J165,0)</f>
        <v>0</v>
      </c>
      <c r="BI165" s="160">
        <f>IF(N165="nulová",J165,0)</f>
        <v>0</v>
      </c>
      <c r="BJ165" s="17" t="s">
        <v>90</v>
      </c>
      <c r="BK165" s="160">
        <f>ROUND(I165*H165,2)</f>
        <v>0</v>
      </c>
      <c r="BL165" s="17" t="s">
        <v>211</v>
      </c>
      <c r="BM165" s="275" t="s">
        <v>737</v>
      </c>
    </row>
    <row r="166" s="2" customFormat="1" ht="24.15" customHeight="1">
      <c r="A166" s="40"/>
      <c r="B166" s="41"/>
      <c r="C166" s="263" t="s">
        <v>257</v>
      </c>
      <c r="D166" s="263" t="s">
        <v>207</v>
      </c>
      <c r="E166" s="264" t="s">
        <v>361</v>
      </c>
      <c r="F166" s="265" t="s">
        <v>362</v>
      </c>
      <c r="G166" s="266" t="s">
        <v>329</v>
      </c>
      <c r="H166" s="267">
        <v>3.75</v>
      </c>
      <c r="I166" s="268"/>
      <c r="J166" s="269">
        <f>ROUND(I166*H166,2)</f>
        <v>0</v>
      </c>
      <c r="K166" s="270"/>
      <c r="L166" s="43"/>
      <c r="M166" s="271" t="s">
        <v>1</v>
      </c>
      <c r="N166" s="272" t="s">
        <v>44</v>
      </c>
      <c r="O166" s="99"/>
      <c r="P166" s="273">
        <f>O166*H166</f>
        <v>0</v>
      </c>
      <c r="Q166" s="273">
        <v>0</v>
      </c>
      <c r="R166" s="273">
        <f>Q166*H166</f>
        <v>0</v>
      </c>
      <c r="S166" s="273">
        <v>0</v>
      </c>
      <c r="T166" s="27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75" t="s">
        <v>211</v>
      </c>
      <c r="AT166" s="275" t="s">
        <v>207</v>
      </c>
      <c r="AU166" s="275" t="s">
        <v>90</v>
      </c>
      <c r="AY166" s="17" t="s">
        <v>204</v>
      </c>
      <c r="BE166" s="160">
        <f>IF(N166="základná",J166,0)</f>
        <v>0</v>
      </c>
      <c r="BF166" s="160">
        <f>IF(N166="znížená",J166,0)</f>
        <v>0</v>
      </c>
      <c r="BG166" s="160">
        <f>IF(N166="zákl. prenesená",J166,0)</f>
        <v>0</v>
      </c>
      <c r="BH166" s="160">
        <f>IF(N166="zníž. prenesená",J166,0)</f>
        <v>0</v>
      </c>
      <c r="BI166" s="160">
        <f>IF(N166="nulová",J166,0)</f>
        <v>0</v>
      </c>
      <c r="BJ166" s="17" t="s">
        <v>90</v>
      </c>
      <c r="BK166" s="160">
        <f>ROUND(I166*H166,2)</f>
        <v>0</v>
      </c>
      <c r="BL166" s="17" t="s">
        <v>211</v>
      </c>
      <c r="BM166" s="275" t="s">
        <v>738</v>
      </c>
    </row>
    <row r="167" s="13" customFormat="1">
      <c r="A167" s="13"/>
      <c r="B167" s="276"/>
      <c r="C167" s="277"/>
      <c r="D167" s="278" t="s">
        <v>213</v>
      </c>
      <c r="E167" s="277"/>
      <c r="F167" s="280" t="s">
        <v>739</v>
      </c>
      <c r="G167" s="277"/>
      <c r="H167" s="281">
        <v>3.75</v>
      </c>
      <c r="I167" s="282"/>
      <c r="J167" s="277"/>
      <c r="K167" s="277"/>
      <c r="L167" s="283"/>
      <c r="M167" s="284"/>
      <c r="N167" s="285"/>
      <c r="O167" s="285"/>
      <c r="P167" s="285"/>
      <c r="Q167" s="285"/>
      <c r="R167" s="285"/>
      <c r="S167" s="285"/>
      <c r="T167" s="28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87" t="s">
        <v>213</v>
      </c>
      <c r="AU167" s="287" t="s">
        <v>90</v>
      </c>
      <c r="AV167" s="13" t="s">
        <v>90</v>
      </c>
      <c r="AW167" s="13" t="s">
        <v>4</v>
      </c>
      <c r="AX167" s="13" t="s">
        <v>85</v>
      </c>
      <c r="AY167" s="287" t="s">
        <v>204</v>
      </c>
    </row>
    <row r="168" s="2" customFormat="1" ht="24.15" customHeight="1">
      <c r="A168" s="40"/>
      <c r="B168" s="41"/>
      <c r="C168" s="263" t="s">
        <v>262</v>
      </c>
      <c r="D168" s="263" t="s">
        <v>207</v>
      </c>
      <c r="E168" s="264" t="s">
        <v>740</v>
      </c>
      <c r="F168" s="265" t="s">
        <v>741</v>
      </c>
      <c r="G168" s="266" t="s">
        <v>329</v>
      </c>
      <c r="H168" s="267">
        <v>0.75</v>
      </c>
      <c r="I168" s="268"/>
      <c r="J168" s="269">
        <f>ROUND(I168*H168,2)</f>
        <v>0</v>
      </c>
      <c r="K168" s="270"/>
      <c r="L168" s="43"/>
      <c r="M168" s="271" t="s">
        <v>1</v>
      </c>
      <c r="N168" s="272" t="s">
        <v>44</v>
      </c>
      <c r="O168" s="99"/>
      <c r="P168" s="273">
        <f>O168*H168</f>
        <v>0</v>
      </c>
      <c r="Q168" s="273">
        <v>0</v>
      </c>
      <c r="R168" s="273">
        <f>Q168*H168</f>
        <v>0</v>
      </c>
      <c r="S168" s="273">
        <v>0</v>
      </c>
      <c r="T168" s="27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75" t="s">
        <v>211</v>
      </c>
      <c r="AT168" s="275" t="s">
        <v>207</v>
      </c>
      <c r="AU168" s="275" t="s">
        <v>90</v>
      </c>
      <c r="AY168" s="17" t="s">
        <v>204</v>
      </c>
      <c r="BE168" s="160">
        <f>IF(N168="základná",J168,0)</f>
        <v>0</v>
      </c>
      <c r="BF168" s="160">
        <f>IF(N168="znížená",J168,0)</f>
        <v>0</v>
      </c>
      <c r="BG168" s="160">
        <f>IF(N168="zákl. prenesená",J168,0)</f>
        <v>0</v>
      </c>
      <c r="BH168" s="160">
        <f>IF(N168="zníž. prenesená",J168,0)</f>
        <v>0</v>
      </c>
      <c r="BI168" s="160">
        <f>IF(N168="nulová",J168,0)</f>
        <v>0</v>
      </c>
      <c r="BJ168" s="17" t="s">
        <v>90</v>
      </c>
      <c r="BK168" s="160">
        <f>ROUND(I168*H168,2)</f>
        <v>0</v>
      </c>
      <c r="BL168" s="17" t="s">
        <v>211</v>
      </c>
      <c r="BM168" s="275" t="s">
        <v>742</v>
      </c>
    </row>
    <row r="169" s="2" customFormat="1" ht="24.15" customHeight="1">
      <c r="A169" s="40"/>
      <c r="B169" s="41"/>
      <c r="C169" s="263" t="s">
        <v>267</v>
      </c>
      <c r="D169" s="263" t="s">
        <v>207</v>
      </c>
      <c r="E169" s="264" t="s">
        <v>370</v>
      </c>
      <c r="F169" s="265" t="s">
        <v>371</v>
      </c>
      <c r="G169" s="266" t="s">
        <v>329</v>
      </c>
      <c r="H169" s="267">
        <v>0.75</v>
      </c>
      <c r="I169" s="268"/>
      <c r="J169" s="269">
        <f>ROUND(I169*H169,2)</f>
        <v>0</v>
      </c>
      <c r="K169" s="270"/>
      <c r="L169" s="43"/>
      <c r="M169" s="271" t="s">
        <v>1</v>
      </c>
      <c r="N169" s="272" t="s">
        <v>44</v>
      </c>
      <c r="O169" s="99"/>
      <c r="P169" s="273">
        <f>O169*H169</f>
        <v>0</v>
      </c>
      <c r="Q169" s="273">
        <v>0</v>
      </c>
      <c r="R169" s="273">
        <f>Q169*H169</f>
        <v>0</v>
      </c>
      <c r="S169" s="273">
        <v>0</v>
      </c>
      <c r="T169" s="27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75" t="s">
        <v>211</v>
      </c>
      <c r="AT169" s="275" t="s">
        <v>207</v>
      </c>
      <c r="AU169" s="275" t="s">
        <v>90</v>
      </c>
      <c r="AY169" s="17" t="s">
        <v>204</v>
      </c>
      <c r="BE169" s="160">
        <f>IF(N169="základná",J169,0)</f>
        <v>0</v>
      </c>
      <c r="BF169" s="160">
        <f>IF(N169="znížená",J169,0)</f>
        <v>0</v>
      </c>
      <c r="BG169" s="160">
        <f>IF(N169="zákl. prenesená",J169,0)</f>
        <v>0</v>
      </c>
      <c r="BH169" s="160">
        <f>IF(N169="zníž. prenesená",J169,0)</f>
        <v>0</v>
      </c>
      <c r="BI169" s="160">
        <f>IF(N169="nulová",J169,0)</f>
        <v>0</v>
      </c>
      <c r="BJ169" s="17" t="s">
        <v>90</v>
      </c>
      <c r="BK169" s="160">
        <f>ROUND(I169*H169,2)</f>
        <v>0</v>
      </c>
      <c r="BL169" s="17" t="s">
        <v>211</v>
      </c>
      <c r="BM169" s="275" t="s">
        <v>743</v>
      </c>
    </row>
    <row r="170" s="12" customFormat="1" ht="25.92" customHeight="1">
      <c r="A170" s="12"/>
      <c r="B170" s="248"/>
      <c r="C170" s="249"/>
      <c r="D170" s="250" t="s">
        <v>77</v>
      </c>
      <c r="E170" s="251" t="s">
        <v>383</v>
      </c>
      <c r="F170" s="251" t="s">
        <v>384</v>
      </c>
      <c r="G170" s="249"/>
      <c r="H170" s="249"/>
      <c r="I170" s="252"/>
      <c r="J170" s="227">
        <f>BK170</f>
        <v>0</v>
      </c>
      <c r="K170" s="249"/>
      <c r="L170" s="253"/>
      <c r="M170" s="254"/>
      <c r="N170" s="255"/>
      <c r="O170" s="255"/>
      <c r="P170" s="256">
        <f>P171+P191+P201+P247+P252+P255</f>
        <v>0</v>
      </c>
      <c r="Q170" s="255"/>
      <c r="R170" s="256">
        <f>R171+R191+R201+R247+R252+R255</f>
        <v>0.63649137999999994</v>
      </c>
      <c r="S170" s="255"/>
      <c r="T170" s="257">
        <f>T171+T191+T201+T247+T252+T255</f>
        <v>0.75023000000000006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58" t="s">
        <v>90</v>
      </c>
      <c r="AT170" s="259" t="s">
        <v>77</v>
      </c>
      <c r="AU170" s="259" t="s">
        <v>78</v>
      </c>
      <c r="AY170" s="258" t="s">
        <v>204</v>
      </c>
      <c r="BK170" s="260">
        <f>BK171+BK191+BK201+BK247+BK252+BK255</f>
        <v>0</v>
      </c>
    </row>
    <row r="171" s="12" customFormat="1" ht="22.8" customHeight="1">
      <c r="A171" s="12"/>
      <c r="B171" s="248"/>
      <c r="C171" s="249"/>
      <c r="D171" s="250" t="s">
        <v>77</v>
      </c>
      <c r="E171" s="261" t="s">
        <v>416</v>
      </c>
      <c r="F171" s="261" t="s">
        <v>417</v>
      </c>
      <c r="G171" s="249"/>
      <c r="H171" s="249"/>
      <c r="I171" s="252"/>
      <c r="J171" s="262">
        <f>BK171</f>
        <v>0</v>
      </c>
      <c r="K171" s="249"/>
      <c r="L171" s="253"/>
      <c r="M171" s="254"/>
      <c r="N171" s="255"/>
      <c r="O171" s="255"/>
      <c r="P171" s="256">
        <f>SUM(P172:P190)</f>
        <v>0</v>
      </c>
      <c r="Q171" s="255"/>
      <c r="R171" s="256">
        <f>SUM(R172:R190)</f>
        <v>0.094549300000000003</v>
      </c>
      <c r="S171" s="255"/>
      <c r="T171" s="257">
        <f>SUM(T172:T190)</f>
        <v>0.5968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58" t="s">
        <v>90</v>
      </c>
      <c r="AT171" s="259" t="s">
        <v>77</v>
      </c>
      <c r="AU171" s="259" t="s">
        <v>85</v>
      </c>
      <c r="AY171" s="258" t="s">
        <v>204</v>
      </c>
      <c r="BK171" s="260">
        <f>SUM(BK172:BK190)</f>
        <v>0</v>
      </c>
    </row>
    <row r="172" s="2" customFormat="1" ht="24.15" customHeight="1">
      <c r="A172" s="40"/>
      <c r="B172" s="41"/>
      <c r="C172" s="263" t="s">
        <v>274</v>
      </c>
      <c r="D172" s="263" t="s">
        <v>207</v>
      </c>
      <c r="E172" s="264" t="s">
        <v>744</v>
      </c>
      <c r="F172" s="265" t="s">
        <v>745</v>
      </c>
      <c r="G172" s="266" t="s">
        <v>341</v>
      </c>
      <c r="H172" s="267">
        <v>40</v>
      </c>
      <c r="I172" s="268"/>
      <c r="J172" s="269">
        <f>ROUND(I172*H172,2)</f>
        <v>0</v>
      </c>
      <c r="K172" s="270"/>
      <c r="L172" s="43"/>
      <c r="M172" s="271" t="s">
        <v>1</v>
      </c>
      <c r="N172" s="272" t="s">
        <v>44</v>
      </c>
      <c r="O172" s="99"/>
      <c r="P172" s="273">
        <f>O172*H172</f>
        <v>0</v>
      </c>
      <c r="Q172" s="273">
        <v>0</v>
      </c>
      <c r="R172" s="273">
        <f>Q172*H172</f>
        <v>0</v>
      </c>
      <c r="S172" s="273">
        <v>0.014919999999999999</v>
      </c>
      <c r="T172" s="274">
        <f>S172*H172</f>
        <v>0.5968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75" t="s">
        <v>254</v>
      </c>
      <c r="AT172" s="275" t="s">
        <v>207</v>
      </c>
      <c r="AU172" s="275" t="s">
        <v>90</v>
      </c>
      <c r="AY172" s="17" t="s">
        <v>204</v>
      </c>
      <c r="BE172" s="160">
        <f>IF(N172="základná",J172,0)</f>
        <v>0</v>
      </c>
      <c r="BF172" s="160">
        <f>IF(N172="znížená",J172,0)</f>
        <v>0</v>
      </c>
      <c r="BG172" s="160">
        <f>IF(N172="zákl. prenesená",J172,0)</f>
        <v>0</v>
      </c>
      <c r="BH172" s="160">
        <f>IF(N172="zníž. prenesená",J172,0)</f>
        <v>0</v>
      </c>
      <c r="BI172" s="160">
        <f>IF(N172="nulová",J172,0)</f>
        <v>0</v>
      </c>
      <c r="BJ172" s="17" t="s">
        <v>90</v>
      </c>
      <c r="BK172" s="160">
        <f>ROUND(I172*H172,2)</f>
        <v>0</v>
      </c>
      <c r="BL172" s="17" t="s">
        <v>254</v>
      </c>
      <c r="BM172" s="275" t="s">
        <v>746</v>
      </c>
    </row>
    <row r="173" s="13" customFormat="1">
      <c r="A173" s="13"/>
      <c r="B173" s="276"/>
      <c r="C173" s="277"/>
      <c r="D173" s="278" t="s">
        <v>213</v>
      </c>
      <c r="E173" s="279" t="s">
        <v>1</v>
      </c>
      <c r="F173" s="280" t="s">
        <v>747</v>
      </c>
      <c r="G173" s="277"/>
      <c r="H173" s="281">
        <v>25</v>
      </c>
      <c r="I173" s="282"/>
      <c r="J173" s="277"/>
      <c r="K173" s="277"/>
      <c r="L173" s="283"/>
      <c r="M173" s="284"/>
      <c r="N173" s="285"/>
      <c r="O173" s="285"/>
      <c r="P173" s="285"/>
      <c r="Q173" s="285"/>
      <c r="R173" s="285"/>
      <c r="S173" s="285"/>
      <c r="T173" s="28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87" t="s">
        <v>213</v>
      </c>
      <c r="AU173" s="287" t="s">
        <v>90</v>
      </c>
      <c r="AV173" s="13" t="s">
        <v>90</v>
      </c>
      <c r="AW173" s="13" t="s">
        <v>33</v>
      </c>
      <c r="AX173" s="13" t="s">
        <v>78</v>
      </c>
      <c r="AY173" s="287" t="s">
        <v>204</v>
      </c>
    </row>
    <row r="174" s="13" customFormat="1">
      <c r="A174" s="13"/>
      <c r="B174" s="276"/>
      <c r="C174" s="277"/>
      <c r="D174" s="278" t="s">
        <v>213</v>
      </c>
      <c r="E174" s="279" t="s">
        <v>1</v>
      </c>
      <c r="F174" s="280" t="s">
        <v>748</v>
      </c>
      <c r="G174" s="277"/>
      <c r="H174" s="281">
        <v>10</v>
      </c>
      <c r="I174" s="282"/>
      <c r="J174" s="277"/>
      <c r="K174" s="277"/>
      <c r="L174" s="283"/>
      <c r="M174" s="284"/>
      <c r="N174" s="285"/>
      <c r="O174" s="285"/>
      <c r="P174" s="285"/>
      <c r="Q174" s="285"/>
      <c r="R174" s="285"/>
      <c r="S174" s="285"/>
      <c r="T174" s="28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87" t="s">
        <v>213</v>
      </c>
      <c r="AU174" s="287" t="s">
        <v>90</v>
      </c>
      <c r="AV174" s="13" t="s">
        <v>90</v>
      </c>
      <c r="AW174" s="13" t="s">
        <v>33</v>
      </c>
      <c r="AX174" s="13" t="s">
        <v>78</v>
      </c>
      <c r="AY174" s="287" t="s">
        <v>204</v>
      </c>
    </row>
    <row r="175" s="13" customFormat="1">
      <c r="A175" s="13"/>
      <c r="B175" s="276"/>
      <c r="C175" s="277"/>
      <c r="D175" s="278" t="s">
        <v>213</v>
      </c>
      <c r="E175" s="279" t="s">
        <v>1</v>
      </c>
      <c r="F175" s="280" t="s">
        <v>749</v>
      </c>
      <c r="G175" s="277"/>
      <c r="H175" s="281">
        <v>5</v>
      </c>
      <c r="I175" s="282"/>
      <c r="J175" s="277"/>
      <c r="K175" s="277"/>
      <c r="L175" s="283"/>
      <c r="M175" s="284"/>
      <c r="N175" s="285"/>
      <c r="O175" s="285"/>
      <c r="P175" s="285"/>
      <c r="Q175" s="285"/>
      <c r="R175" s="285"/>
      <c r="S175" s="285"/>
      <c r="T175" s="28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87" t="s">
        <v>213</v>
      </c>
      <c r="AU175" s="287" t="s">
        <v>90</v>
      </c>
      <c r="AV175" s="13" t="s">
        <v>90</v>
      </c>
      <c r="AW175" s="13" t="s">
        <v>33</v>
      </c>
      <c r="AX175" s="13" t="s">
        <v>78</v>
      </c>
      <c r="AY175" s="287" t="s">
        <v>204</v>
      </c>
    </row>
    <row r="176" s="14" customFormat="1">
      <c r="A176" s="14"/>
      <c r="B176" s="288"/>
      <c r="C176" s="289"/>
      <c r="D176" s="278" t="s">
        <v>213</v>
      </c>
      <c r="E176" s="290" t="s">
        <v>750</v>
      </c>
      <c r="F176" s="291" t="s">
        <v>218</v>
      </c>
      <c r="G176" s="289"/>
      <c r="H176" s="292">
        <v>40</v>
      </c>
      <c r="I176" s="293"/>
      <c r="J176" s="289"/>
      <c r="K176" s="289"/>
      <c r="L176" s="294"/>
      <c r="M176" s="295"/>
      <c r="N176" s="296"/>
      <c r="O176" s="296"/>
      <c r="P176" s="296"/>
      <c r="Q176" s="296"/>
      <c r="R176" s="296"/>
      <c r="S176" s="296"/>
      <c r="T176" s="29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98" t="s">
        <v>213</v>
      </c>
      <c r="AU176" s="298" t="s">
        <v>90</v>
      </c>
      <c r="AV176" s="14" t="s">
        <v>211</v>
      </c>
      <c r="AW176" s="14" t="s">
        <v>33</v>
      </c>
      <c r="AX176" s="14" t="s">
        <v>85</v>
      </c>
      <c r="AY176" s="298" t="s">
        <v>204</v>
      </c>
    </row>
    <row r="177" s="2" customFormat="1" ht="16.5" customHeight="1">
      <c r="A177" s="40"/>
      <c r="B177" s="41"/>
      <c r="C177" s="263" t="s">
        <v>280</v>
      </c>
      <c r="D177" s="263" t="s">
        <v>207</v>
      </c>
      <c r="E177" s="264" t="s">
        <v>751</v>
      </c>
      <c r="F177" s="265" t="s">
        <v>752</v>
      </c>
      <c r="G177" s="266" t="s">
        <v>341</v>
      </c>
      <c r="H177" s="267">
        <v>25</v>
      </c>
      <c r="I177" s="268"/>
      <c r="J177" s="269">
        <f>ROUND(I177*H177,2)</f>
        <v>0</v>
      </c>
      <c r="K177" s="270"/>
      <c r="L177" s="43"/>
      <c r="M177" s="271" t="s">
        <v>1</v>
      </c>
      <c r="N177" s="272" t="s">
        <v>44</v>
      </c>
      <c r="O177" s="99"/>
      <c r="P177" s="273">
        <f>O177*H177</f>
        <v>0</v>
      </c>
      <c r="Q177" s="273">
        <v>0.00080999999999999996</v>
      </c>
      <c r="R177" s="273">
        <f>Q177*H177</f>
        <v>0.020249999999999997</v>
      </c>
      <c r="S177" s="273">
        <v>0</v>
      </c>
      <c r="T177" s="27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75" t="s">
        <v>254</v>
      </c>
      <c r="AT177" s="275" t="s">
        <v>207</v>
      </c>
      <c r="AU177" s="275" t="s">
        <v>90</v>
      </c>
      <c r="AY177" s="17" t="s">
        <v>204</v>
      </c>
      <c r="BE177" s="160">
        <f>IF(N177="základná",J177,0)</f>
        <v>0</v>
      </c>
      <c r="BF177" s="160">
        <f>IF(N177="znížená",J177,0)</f>
        <v>0</v>
      </c>
      <c r="BG177" s="160">
        <f>IF(N177="zákl. prenesená",J177,0)</f>
        <v>0</v>
      </c>
      <c r="BH177" s="160">
        <f>IF(N177="zníž. prenesená",J177,0)</f>
        <v>0</v>
      </c>
      <c r="BI177" s="160">
        <f>IF(N177="nulová",J177,0)</f>
        <v>0</v>
      </c>
      <c r="BJ177" s="17" t="s">
        <v>90</v>
      </c>
      <c r="BK177" s="160">
        <f>ROUND(I177*H177,2)</f>
        <v>0</v>
      </c>
      <c r="BL177" s="17" t="s">
        <v>254</v>
      </c>
      <c r="BM177" s="275" t="s">
        <v>753</v>
      </c>
    </row>
    <row r="178" s="2" customFormat="1" ht="16.5" customHeight="1">
      <c r="A178" s="40"/>
      <c r="B178" s="41"/>
      <c r="C178" s="263" t="s">
        <v>289</v>
      </c>
      <c r="D178" s="263" t="s">
        <v>207</v>
      </c>
      <c r="E178" s="264" t="s">
        <v>754</v>
      </c>
      <c r="F178" s="265" t="s">
        <v>755</v>
      </c>
      <c r="G178" s="266" t="s">
        <v>341</v>
      </c>
      <c r="H178" s="267">
        <v>12</v>
      </c>
      <c r="I178" s="268"/>
      <c r="J178" s="269">
        <f>ROUND(I178*H178,2)</f>
        <v>0</v>
      </c>
      <c r="K178" s="270"/>
      <c r="L178" s="43"/>
      <c r="M178" s="271" t="s">
        <v>1</v>
      </c>
      <c r="N178" s="272" t="s">
        <v>44</v>
      </c>
      <c r="O178" s="99"/>
      <c r="P178" s="273">
        <f>O178*H178</f>
        <v>0</v>
      </c>
      <c r="Q178" s="273">
        <v>0.00089999999999999998</v>
      </c>
      <c r="R178" s="273">
        <f>Q178*H178</f>
        <v>0.010800000000000001</v>
      </c>
      <c r="S178" s="273">
        <v>0</v>
      </c>
      <c r="T178" s="27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75" t="s">
        <v>254</v>
      </c>
      <c r="AT178" s="275" t="s">
        <v>207</v>
      </c>
      <c r="AU178" s="275" t="s">
        <v>90</v>
      </c>
      <c r="AY178" s="17" t="s">
        <v>204</v>
      </c>
      <c r="BE178" s="160">
        <f>IF(N178="základná",J178,0)</f>
        <v>0</v>
      </c>
      <c r="BF178" s="160">
        <f>IF(N178="znížená",J178,0)</f>
        <v>0</v>
      </c>
      <c r="BG178" s="160">
        <f>IF(N178="zákl. prenesená",J178,0)</f>
        <v>0</v>
      </c>
      <c r="BH178" s="160">
        <f>IF(N178="zníž. prenesená",J178,0)</f>
        <v>0</v>
      </c>
      <c r="BI178" s="160">
        <f>IF(N178="nulová",J178,0)</f>
        <v>0</v>
      </c>
      <c r="BJ178" s="17" t="s">
        <v>90</v>
      </c>
      <c r="BK178" s="160">
        <f>ROUND(I178*H178,2)</f>
        <v>0</v>
      </c>
      <c r="BL178" s="17" t="s">
        <v>254</v>
      </c>
      <c r="BM178" s="275" t="s">
        <v>756</v>
      </c>
    </row>
    <row r="179" s="2" customFormat="1" ht="16.5" customHeight="1">
      <c r="A179" s="40"/>
      <c r="B179" s="41"/>
      <c r="C179" s="263" t="s">
        <v>254</v>
      </c>
      <c r="D179" s="263" t="s">
        <v>207</v>
      </c>
      <c r="E179" s="264" t="s">
        <v>757</v>
      </c>
      <c r="F179" s="265" t="s">
        <v>758</v>
      </c>
      <c r="G179" s="266" t="s">
        <v>341</v>
      </c>
      <c r="H179" s="267">
        <v>12</v>
      </c>
      <c r="I179" s="268"/>
      <c r="J179" s="269">
        <f>ROUND(I179*H179,2)</f>
        <v>0</v>
      </c>
      <c r="K179" s="270"/>
      <c r="L179" s="43"/>
      <c r="M179" s="271" t="s">
        <v>1</v>
      </c>
      <c r="N179" s="272" t="s">
        <v>44</v>
      </c>
      <c r="O179" s="99"/>
      <c r="P179" s="273">
        <f>O179*H179</f>
        <v>0</v>
      </c>
      <c r="Q179" s="273">
        <v>0.00148</v>
      </c>
      <c r="R179" s="273">
        <f>Q179*H179</f>
        <v>0.017759999999999998</v>
      </c>
      <c r="S179" s="273">
        <v>0</v>
      </c>
      <c r="T179" s="27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75" t="s">
        <v>254</v>
      </c>
      <c r="AT179" s="275" t="s">
        <v>207</v>
      </c>
      <c r="AU179" s="275" t="s">
        <v>90</v>
      </c>
      <c r="AY179" s="17" t="s">
        <v>204</v>
      </c>
      <c r="BE179" s="160">
        <f>IF(N179="základná",J179,0)</f>
        <v>0</v>
      </c>
      <c r="BF179" s="160">
        <f>IF(N179="znížená",J179,0)</f>
        <v>0</v>
      </c>
      <c r="BG179" s="160">
        <f>IF(N179="zákl. prenesená",J179,0)</f>
        <v>0</v>
      </c>
      <c r="BH179" s="160">
        <f>IF(N179="zníž. prenesená",J179,0)</f>
        <v>0</v>
      </c>
      <c r="BI179" s="160">
        <f>IF(N179="nulová",J179,0)</f>
        <v>0</v>
      </c>
      <c r="BJ179" s="17" t="s">
        <v>90</v>
      </c>
      <c r="BK179" s="160">
        <f>ROUND(I179*H179,2)</f>
        <v>0</v>
      </c>
      <c r="BL179" s="17" t="s">
        <v>254</v>
      </c>
      <c r="BM179" s="275" t="s">
        <v>759</v>
      </c>
    </row>
    <row r="180" s="2" customFormat="1" ht="24.15" customHeight="1">
      <c r="A180" s="40"/>
      <c r="B180" s="41"/>
      <c r="C180" s="263" t="s">
        <v>303</v>
      </c>
      <c r="D180" s="263" t="s">
        <v>207</v>
      </c>
      <c r="E180" s="264" t="s">
        <v>760</v>
      </c>
      <c r="F180" s="265" t="s">
        <v>761</v>
      </c>
      <c r="G180" s="266" t="s">
        <v>341</v>
      </c>
      <c r="H180" s="267">
        <v>10</v>
      </c>
      <c r="I180" s="268"/>
      <c r="J180" s="269">
        <f>ROUND(I180*H180,2)</f>
        <v>0</v>
      </c>
      <c r="K180" s="270"/>
      <c r="L180" s="43"/>
      <c r="M180" s="271" t="s">
        <v>1</v>
      </c>
      <c r="N180" s="272" t="s">
        <v>44</v>
      </c>
      <c r="O180" s="99"/>
      <c r="P180" s="273">
        <f>O180*H180</f>
        <v>0</v>
      </c>
      <c r="Q180" s="273">
        <v>0.00181193</v>
      </c>
      <c r="R180" s="273">
        <f>Q180*H180</f>
        <v>0.018119300000000001</v>
      </c>
      <c r="S180" s="273">
        <v>0</v>
      </c>
      <c r="T180" s="27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75" t="s">
        <v>254</v>
      </c>
      <c r="AT180" s="275" t="s">
        <v>207</v>
      </c>
      <c r="AU180" s="275" t="s">
        <v>90</v>
      </c>
      <c r="AY180" s="17" t="s">
        <v>204</v>
      </c>
      <c r="BE180" s="160">
        <f>IF(N180="základná",J180,0)</f>
        <v>0</v>
      </c>
      <c r="BF180" s="160">
        <f>IF(N180="znížená",J180,0)</f>
        <v>0</v>
      </c>
      <c r="BG180" s="160">
        <f>IF(N180="zákl. prenesená",J180,0)</f>
        <v>0</v>
      </c>
      <c r="BH180" s="160">
        <f>IF(N180="zníž. prenesená",J180,0)</f>
        <v>0</v>
      </c>
      <c r="BI180" s="160">
        <f>IF(N180="nulová",J180,0)</f>
        <v>0</v>
      </c>
      <c r="BJ180" s="17" t="s">
        <v>90</v>
      </c>
      <c r="BK180" s="160">
        <f>ROUND(I180*H180,2)</f>
        <v>0</v>
      </c>
      <c r="BL180" s="17" t="s">
        <v>254</v>
      </c>
      <c r="BM180" s="275" t="s">
        <v>762</v>
      </c>
    </row>
    <row r="181" s="2" customFormat="1" ht="16.5" customHeight="1">
      <c r="A181" s="40"/>
      <c r="B181" s="41"/>
      <c r="C181" s="263" t="s">
        <v>309</v>
      </c>
      <c r="D181" s="263" t="s">
        <v>207</v>
      </c>
      <c r="E181" s="264" t="s">
        <v>763</v>
      </c>
      <c r="F181" s="265" t="s">
        <v>764</v>
      </c>
      <c r="G181" s="266" t="s">
        <v>341</v>
      </c>
      <c r="H181" s="267">
        <v>3</v>
      </c>
      <c r="I181" s="268"/>
      <c r="J181" s="269">
        <f>ROUND(I181*H181,2)</f>
        <v>0</v>
      </c>
      <c r="K181" s="270"/>
      <c r="L181" s="43"/>
      <c r="M181" s="271" t="s">
        <v>1</v>
      </c>
      <c r="N181" s="272" t="s">
        <v>44</v>
      </c>
      <c r="O181" s="99"/>
      <c r="P181" s="273">
        <f>O181*H181</f>
        <v>0</v>
      </c>
      <c r="Q181" s="273">
        <v>0.0015200000000000001</v>
      </c>
      <c r="R181" s="273">
        <f>Q181*H181</f>
        <v>0.0045599999999999998</v>
      </c>
      <c r="S181" s="273">
        <v>0</v>
      </c>
      <c r="T181" s="27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75" t="s">
        <v>254</v>
      </c>
      <c r="AT181" s="275" t="s">
        <v>207</v>
      </c>
      <c r="AU181" s="275" t="s">
        <v>90</v>
      </c>
      <c r="AY181" s="17" t="s">
        <v>204</v>
      </c>
      <c r="BE181" s="160">
        <f>IF(N181="základná",J181,0)</f>
        <v>0</v>
      </c>
      <c r="BF181" s="160">
        <f>IF(N181="znížená",J181,0)</f>
        <v>0</v>
      </c>
      <c r="BG181" s="160">
        <f>IF(N181="zákl. prenesená",J181,0)</f>
        <v>0</v>
      </c>
      <c r="BH181" s="160">
        <f>IF(N181="zníž. prenesená",J181,0)</f>
        <v>0</v>
      </c>
      <c r="BI181" s="160">
        <f>IF(N181="nulová",J181,0)</f>
        <v>0</v>
      </c>
      <c r="BJ181" s="17" t="s">
        <v>90</v>
      </c>
      <c r="BK181" s="160">
        <f>ROUND(I181*H181,2)</f>
        <v>0</v>
      </c>
      <c r="BL181" s="17" t="s">
        <v>254</v>
      </c>
      <c r="BM181" s="275" t="s">
        <v>765</v>
      </c>
    </row>
    <row r="182" s="2" customFormat="1" ht="16.5" customHeight="1">
      <c r="A182" s="40"/>
      <c r="B182" s="41"/>
      <c r="C182" s="263" t="s">
        <v>316</v>
      </c>
      <c r="D182" s="263" t="s">
        <v>207</v>
      </c>
      <c r="E182" s="264" t="s">
        <v>766</v>
      </c>
      <c r="F182" s="265" t="s">
        <v>767</v>
      </c>
      <c r="G182" s="266" t="s">
        <v>292</v>
      </c>
      <c r="H182" s="267">
        <v>13</v>
      </c>
      <c r="I182" s="268"/>
      <c r="J182" s="269">
        <f>ROUND(I182*H182,2)</f>
        <v>0</v>
      </c>
      <c r="K182" s="270"/>
      <c r="L182" s="43"/>
      <c r="M182" s="271" t="s">
        <v>1</v>
      </c>
      <c r="N182" s="272" t="s">
        <v>44</v>
      </c>
      <c r="O182" s="99"/>
      <c r="P182" s="273">
        <f>O182*H182</f>
        <v>0</v>
      </c>
      <c r="Q182" s="273">
        <v>0</v>
      </c>
      <c r="R182" s="273">
        <f>Q182*H182</f>
        <v>0</v>
      </c>
      <c r="S182" s="273">
        <v>0</v>
      </c>
      <c r="T182" s="27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75" t="s">
        <v>254</v>
      </c>
      <c r="AT182" s="275" t="s">
        <v>207</v>
      </c>
      <c r="AU182" s="275" t="s">
        <v>90</v>
      </c>
      <c r="AY182" s="17" t="s">
        <v>204</v>
      </c>
      <c r="BE182" s="160">
        <f>IF(N182="základná",J182,0)</f>
        <v>0</v>
      </c>
      <c r="BF182" s="160">
        <f>IF(N182="znížená",J182,0)</f>
        <v>0</v>
      </c>
      <c r="BG182" s="160">
        <f>IF(N182="zákl. prenesená",J182,0)</f>
        <v>0</v>
      </c>
      <c r="BH182" s="160">
        <f>IF(N182="zníž. prenesená",J182,0)</f>
        <v>0</v>
      </c>
      <c r="BI182" s="160">
        <f>IF(N182="nulová",J182,0)</f>
        <v>0</v>
      </c>
      <c r="BJ182" s="17" t="s">
        <v>90</v>
      </c>
      <c r="BK182" s="160">
        <f>ROUND(I182*H182,2)</f>
        <v>0</v>
      </c>
      <c r="BL182" s="17" t="s">
        <v>254</v>
      </c>
      <c r="BM182" s="275" t="s">
        <v>768</v>
      </c>
    </row>
    <row r="183" s="13" customFormat="1">
      <c r="A183" s="13"/>
      <c r="B183" s="276"/>
      <c r="C183" s="277"/>
      <c r="D183" s="278" t="s">
        <v>213</v>
      </c>
      <c r="E183" s="279" t="s">
        <v>1</v>
      </c>
      <c r="F183" s="280" t="s">
        <v>769</v>
      </c>
      <c r="G183" s="277"/>
      <c r="H183" s="281">
        <v>13</v>
      </c>
      <c r="I183" s="282"/>
      <c r="J183" s="277"/>
      <c r="K183" s="277"/>
      <c r="L183" s="283"/>
      <c r="M183" s="284"/>
      <c r="N183" s="285"/>
      <c r="O183" s="285"/>
      <c r="P183" s="285"/>
      <c r="Q183" s="285"/>
      <c r="R183" s="285"/>
      <c r="S183" s="285"/>
      <c r="T183" s="28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87" t="s">
        <v>213</v>
      </c>
      <c r="AU183" s="287" t="s">
        <v>90</v>
      </c>
      <c r="AV183" s="13" t="s">
        <v>90</v>
      </c>
      <c r="AW183" s="13" t="s">
        <v>33</v>
      </c>
      <c r="AX183" s="13" t="s">
        <v>78</v>
      </c>
      <c r="AY183" s="287" t="s">
        <v>204</v>
      </c>
    </row>
    <row r="184" s="14" customFormat="1">
      <c r="A184" s="14"/>
      <c r="B184" s="288"/>
      <c r="C184" s="289"/>
      <c r="D184" s="278" t="s">
        <v>213</v>
      </c>
      <c r="E184" s="290" t="s">
        <v>1</v>
      </c>
      <c r="F184" s="291" t="s">
        <v>218</v>
      </c>
      <c r="G184" s="289"/>
      <c r="H184" s="292">
        <v>13</v>
      </c>
      <c r="I184" s="293"/>
      <c r="J184" s="289"/>
      <c r="K184" s="289"/>
      <c r="L184" s="294"/>
      <c r="M184" s="295"/>
      <c r="N184" s="296"/>
      <c r="O184" s="296"/>
      <c r="P184" s="296"/>
      <c r="Q184" s="296"/>
      <c r="R184" s="296"/>
      <c r="S184" s="296"/>
      <c r="T184" s="29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98" t="s">
        <v>213</v>
      </c>
      <c r="AU184" s="298" t="s">
        <v>90</v>
      </c>
      <c r="AV184" s="14" t="s">
        <v>211</v>
      </c>
      <c r="AW184" s="14" t="s">
        <v>33</v>
      </c>
      <c r="AX184" s="14" t="s">
        <v>85</v>
      </c>
      <c r="AY184" s="298" t="s">
        <v>204</v>
      </c>
    </row>
    <row r="185" s="2" customFormat="1" ht="24.15" customHeight="1">
      <c r="A185" s="40"/>
      <c r="B185" s="41"/>
      <c r="C185" s="310" t="s">
        <v>326</v>
      </c>
      <c r="D185" s="310" t="s">
        <v>392</v>
      </c>
      <c r="E185" s="311" t="s">
        <v>770</v>
      </c>
      <c r="F185" s="312" t="s">
        <v>771</v>
      </c>
      <c r="G185" s="313" t="s">
        <v>292</v>
      </c>
      <c r="H185" s="314">
        <v>13</v>
      </c>
      <c r="I185" s="315"/>
      <c r="J185" s="316">
        <f>ROUND(I185*H185,2)</f>
        <v>0</v>
      </c>
      <c r="K185" s="317"/>
      <c r="L185" s="318"/>
      <c r="M185" s="319" t="s">
        <v>1</v>
      </c>
      <c r="N185" s="320" t="s">
        <v>44</v>
      </c>
      <c r="O185" s="99"/>
      <c r="P185" s="273">
        <f>O185*H185</f>
        <v>0</v>
      </c>
      <c r="Q185" s="273">
        <v>4.0000000000000003E-05</v>
      </c>
      <c r="R185" s="273">
        <f>Q185*H185</f>
        <v>0.00052000000000000006</v>
      </c>
      <c r="S185" s="273">
        <v>0</v>
      </c>
      <c r="T185" s="27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75" t="s">
        <v>379</v>
      </c>
      <c r="AT185" s="275" t="s">
        <v>392</v>
      </c>
      <c r="AU185" s="275" t="s">
        <v>90</v>
      </c>
      <c r="AY185" s="17" t="s">
        <v>204</v>
      </c>
      <c r="BE185" s="160">
        <f>IF(N185="základná",J185,0)</f>
        <v>0</v>
      </c>
      <c r="BF185" s="160">
        <f>IF(N185="znížená",J185,0)</f>
        <v>0</v>
      </c>
      <c r="BG185" s="160">
        <f>IF(N185="zákl. prenesená",J185,0)</f>
        <v>0</v>
      </c>
      <c r="BH185" s="160">
        <f>IF(N185="zníž. prenesená",J185,0)</f>
        <v>0</v>
      </c>
      <c r="BI185" s="160">
        <f>IF(N185="nulová",J185,0)</f>
        <v>0</v>
      </c>
      <c r="BJ185" s="17" t="s">
        <v>90</v>
      </c>
      <c r="BK185" s="160">
        <f>ROUND(I185*H185,2)</f>
        <v>0</v>
      </c>
      <c r="BL185" s="17" t="s">
        <v>254</v>
      </c>
      <c r="BM185" s="275" t="s">
        <v>772</v>
      </c>
    </row>
    <row r="186" s="2" customFormat="1" ht="16.5" customHeight="1">
      <c r="A186" s="40"/>
      <c r="B186" s="41"/>
      <c r="C186" s="263" t="s">
        <v>331</v>
      </c>
      <c r="D186" s="263" t="s">
        <v>207</v>
      </c>
      <c r="E186" s="264" t="s">
        <v>773</v>
      </c>
      <c r="F186" s="265" t="s">
        <v>774</v>
      </c>
      <c r="G186" s="266" t="s">
        <v>292</v>
      </c>
      <c r="H186" s="267">
        <v>4</v>
      </c>
      <c r="I186" s="268"/>
      <c r="J186" s="269">
        <f>ROUND(I186*H186,2)</f>
        <v>0</v>
      </c>
      <c r="K186" s="270"/>
      <c r="L186" s="43"/>
      <c r="M186" s="271" t="s">
        <v>1</v>
      </c>
      <c r="N186" s="272" t="s">
        <v>44</v>
      </c>
      <c r="O186" s="99"/>
      <c r="P186" s="273">
        <f>O186*H186</f>
        <v>0</v>
      </c>
      <c r="Q186" s="273">
        <v>5.0000000000000002E-05</v>
      </c>
      <c r="R186" s="273">
        <f>Q186*H186</f>
        <v>0.00020000000000000001</v>
      </c>
      <c r="S186" s="273">
        <v>0</v>
      </c>
      <c r="T186" s="27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75" t="s">
        <v>254</v>
      </c>
      <c r="AT186" s="275" t="s">
        <v>207</v>
      </c>
      <c r="AU186" s="275" t="s">
        <v>90</v>
      </c>
      <c r="AY186" s="17" t="s">
        <v>204</v>
      </c>
      <c r="BE186" s="160">
        <f>IF(N186="základná",J186,0)</f>
        <v>0</v>
      </c>
      <c r="BF186" s="160">
        <f>IF(N186="znížená",J186,0)</f>
        <v>0</v>
      </c>
      <c r="BG186" s="160">
        <f>IF(N186="zákl. prenesená",J186,0)</f>
        <v>0</v>
      </c>
      <c r="BH186" s="160">
        <f>IF(N186="zníž. prenesená",J186,0)</f>
        <v>0</v>
      </c>
      <c r="BI186" s="160">
        <f>IF(N186="nulová",J186,0)</f>
        <v>0</v>
      </c>
      <c r="BJ186" s="17" t="s">
        <v>90</v>
      </c>
      <c r="BK186" s="160">
        <f>ROUND(I186*H186,2)</f>
        <v>0</v>
      </c>
      <c r="BL186" s="17" t="s">
        <v>254</v>
      </c>
      <c r="BM186" s="275" t="s">
        <v>775</v>
      </c>
    </row>
    <row r="187" s="2" customFormat="1" ht="24.15" customHeight="1">
      <c r="A187" s="40"/>
      <c r="B187" s="41"/>
      <c r="C187" s="310" t="s">
        <v>335</v>
      </c>
      <c r="D187" s="310" t="s">
        <v>392</v>
      </c>
      <c r="E187" s="311" t="s">
        <v>776</v>
      </c>
      <c r="F187" s="312" t="s">
        <v>777</v>
      </c>
      <c r="G187" s="313" t="s">
        <v>292</v>
      </c>
      <c r="H187" s="314">
        <v>4</v>
      </c>
      <c r="I187" s="315"/>
      <c r="J187" s="316">
        <f>ROUND(I187*H187,2)</f>
        <v>0</v>
      </c>
      <c r="K187" s="317"/>
      <c r="L187" s="318"/>
      <c r="M187" s="319" t="s">
        <v>1</v>
      </c>
      <c r="N187" s="320" t="s">
        <v>44</v>
      </c>
      <c r="O187" s="99"/>
      <c r="P187" s="273">
        <f>O187*H187</f>
        <v>0</v>
      </c>
      <c r="Q187" s="273">
        <v>0.0014599999999999999</v>
      </c>
      <c r="R187" s="273">
        <f>Q187*H187</f>
        <v>0.0058399999999999997</v>
      </c>
      <c r="S187" s="273">
        <v>0</v>
      </c>
      <c r="T187" s="27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75" t="s">
        <v>379</v>
      </c>
      <c r="AT187" s="275" t="s">
        <v>392</v>
      </c>
      <c r="AU187" s="275" t="s">
        <v>90</v>
      </c>
      <c r="AY187" s="17" t="s">
        <v>204</v>
      </c>
      <c r="BE187" s="160">
        <f>IF(N187="základná",J187,0)</f>
        <v>0</v>
      </c>
      <c r="BF187" s="160">
        <f>IF(N187="znížená",J187,0)</f>
        <v>0</v>
      </c>
      <c r="BG187" s="160">
        <f>IF(N187="zákl. prenesená",J187,0)</f>
        <v>0</v>
      </c>
      <c r="BH187" s="160">
        <f>IF(N187="zníž. prenesená",J187,0)</f>
        <v>0</v>
      </c>
      <c r="BI187" s="160">
        <f>IF(N187="nulová",J187,0)</f>
        <v>0</v>
      </c>
      <c r="BJ187" s="17" t="s">
        <v>90</v>
      </c>
      <c r="BK187" s="160">
        <f>ROUND(I187*H187,2)</f>
        <v>0</v>
      </c>
      <c r="BL187" s="17" t="s">
        <v>254</v>
      </c>
      <c r="BM187" s="275" t="s">
        <v>778</v>
      </c>
    </row>
    <row r="188" s="2" customFormat="1" ht="24.15" customHeight="1">
      <c r="A188" s="40"/>
      <c r="B188" s="41"/>
      <c r="C188" s="263" t="s">
        <v>7</v>
      </c>
      <c r="D188" s="263" t="s">
        <v>207</v>
      </c>
      <c r="E188" s="264" t="s">
        <v>779</v>
      </c>
      <c r="F188" s="265" t="s">
        <v>780</v>
      </c>
      <c r="G188" s="266" t="s">
        <v>292</v>
      </c>
      <c r="H188" s="267">
        <v>4</v>
      </c>
      <c r="I188" s="268"/>
      <c r="J188" s="269">
        <f>ROUND(I188*H188,2)</f>
        <v>0</v>
      </c>
      <c r="K188" s="270"/>
      <c r="L188" s="43"/>
      <c r="M188" s="271" t="s">
        <v>1</v>
      </c>
      <c r="N188" s="272" t="s">
        <v>44</v>
      </c>
      <c r="O188" s="99"/>
      <c r="P188" s="273">
        <f>O188*H188</f>
        <v>0</v>
      </c>
      <c r="Q188" s="273">
        <v>0.001165</v>
      </c>
      <c r="R188" s="273">
        <f>Q188*H188</f>
        <v>0.0046600000000000001</v>
      </c>
      <c r="S188" s="273">
        <v>0</v>
      </c>
      <c r="T188" s="27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75" t="s">
        <v>254</v>
      </c>
      <c r="AT188" s="275" t="s">
        <v>207</v>
      </c>
      <c r="AU188" s="275" t="s">
        <v>90</v>
      </c>
      <c r="AY188" s="17" t="s">
        <v>204</v>
      </c>
      <c r="BE188" s="160">
        <f>IF(N188="základná",J188,0)</f>
        <v>0</v>
      </c>
      <c r="BF188" s="160">
        <f>IF(N188="znížená",J188,0)</f>
        <v>0</v>
      </c>
      <c r="BG188" s="160">
        <f>IF(N188="zákl. prenesená",J188,0)</f>
        <v>0</v>
      </c>
      <c r="BH188" s="160">
        <f>IF(N188="zníž. prenesená",J188,0)</f>
        <v>0</v>
      </c>
      <c r="BI188" s="160">
        <f>IF(N188="nulová",J188,0)</f>
        <v>0</v>
      </c>
      <c r="BJ188" s="17" t="s">
        <v>90</v>
      </c>
      <c r="BK188" s="160">
        <f>ROUND(I188*H188,2)</f>
        <v>0</v>
      </c>
      <c r="BL188" s="17" t="s">
        <v>254</v>
      </c>
      <c r="BM188" s="275" t="s">
        <v>781</v>
      </c>
    </row>
    <row r="189" s="2" customFormat="1" ht="24.15" customHeight="1">
      <c r="A189" s="40"/>
      <c r="B189" s="41"/>
      <c r="C189" s="310" t="s">
        <v>343</v>
      </c>
      <c r="D189" s="310" t="s">
        <v>392</v>
      </c>
      <c r="E189" s="311" t="s">
        <v>782</v>
      </c>
      <c r="F189" s="312" t="s">
        <v>783</v>
      </c>
      <c r="G189" s="313" t="s">
        <v>292</v>
      </c>
      <c r="H189" s="314">
        <v>4</v>
      </c>
      <c r="I189" s="315"/>
      <c r="J189" s="316">
        <f>ROUND(I189*H189,2)</f>
        <v>0</v>
      </c>
      <c r="K189" s="317"/>
      <c r="L189" s="318"/>
      <c r="M189" s="319" t="s">
        <v>1</v>
      </c>
      <c r="N189" s="320" t="s">
        <v>44</v>
      </c>
      <c r="O189" s="99"/>
      <c r="P189" s="273">
        <f>O189*H189</f>
        <v>0</v>
      </c>
      <c r="Q189" s="273">
        <v>0.00296</v>
      </c>
      <c r="R189" s="273">
        <f>Q189*H189</f>
        <v>0.01184</v>
      </c>
      <c r="S189" s="273">
        <v>0</v>
      </c>
      <c r="T189" s="27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75" t="s">
        <v>379</v>
      </c>
      <c r="AT189" s="275" t="s">
        <v>392</v>
      </c>
      <c r="AU189" s="275" t="s">
        <v>90</v>
      </c>
      <c r="AY189" s="17" t="s">
        <v>204</v>
      </c>
      <c r="BE189" s="160">
        <f>IF(N189="základná",J189,0)</f>
        <v>0</v>
      </c>
      <c r="BF189" s="160">
        <f>IF(N189="znížená",J189,0)</f>
        <v>0</v>
      </c>
      <c r="BG189" s="160">
        <f>IF(N189="zákl. prenesená",J189,0)</f>
        <v>0</v>
      </c>
      <c r="BH189" s="160">
        <f>IF(N189="zníž. prenesená",J189,0)</f>
        <v>0</v>
      </c>
      <c r="BI189" s="160">
        <f>IF(N189="nulová",J189,0)</f>
        <v>0</v>
      </c>
      <c r="BJ189" s="17" t="s">
        <v>90</v>
      </c>
      <c r="BK189" s="160">
        <f>ROUND(I189*H189,2)</f>
        <v>0</v>
      </c>
      <c r="BL189" s="17" t="s">
        <v>254</v>
      </c>
      <c r="BM189" s="275" t="s">
        <v>784</v>
      </c>
    </row>
    <row r="190" s="2" customFormat="1" ht="24.15" customHeight="1">
      <c r="A190" s="40"/>
      <c r="B190" s="41"/>
      <c r="C190" s="263" t="s">
        <v>347</v>
      </c>
      <c r="D190" s="263" t="s">
        <v>207</v>
      </c>
      <c r="E190" s="264" t="s">
        <v>785</v>
      </c>
      <c r="F190" s="265" t="s">
        <v>786</v>
      </c>
      <c r="G190" s="266" t="s">
        <v>414</v>
      </c>
      <c r="H190" s="267"/>
      <c r="I190" s="268"/>
      <c r="J190" s="269">
        <f>ROUND(I190*H190,2)</f>
        <v>0</v>
      </c>
      <c r="K190" s="270"/>
      <c r="L190" s="43"/>
      <c r="M190" s="271" t="s">
        <v>1</v>
      </c>
      <c r="N190" s="272" t="s">
        <v>44</v>
      </c>
      <c r="O190" s="99"/>
      <c r="P190" s="273">
        <f>O190*H190</f>
        <v>0</v>
      </c>
      <c r="Q190" s="273">
        <v>0</v>
      </c>
      <c r="R190" s="273">
        <f>Q190*H190</f>
        <v>0</v>
      </c>
      <c r="S190" s="273">
        <v>0</v>
      </c>
      <c r="T190" s="27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75" t="s">
        <v>254</v>
      </c>
      <c r="AT190" s="275" t="s">
        <v>207</v>
      </c>
      <c r="AU190" s="275" t="s">
        <v>90</v>
      </c>
      <c r="AY190" s="17" t="s">
        <v>204</v>
      </c>
      <c r="BE190" s="160">
        <f>IF(N190="základná",J190,0)</f>
        <v>0</v>
      </c>
      <c r="BF190" s="160">
        <f>IF(N190="znížená",J190,0)</f>
        <v>0</v>
      </c>
      <c r="BG190" s="160">
        <f>IF(N190="zákl. prenesená",J190,0)</f>
        <v>0</v>
      </c>
      <c r="BH190" s="160">
        <f>IF(N190="zníž. prenesená",J190,0)</f>
        <v>0</v>
      </c>
      <c r="BI190" s="160">
        <f>IF(N190="nulová",J190,0)</f>
        <v>0</v>
      </c>
      <c r="BJ190" s="17" t="s">
        <v>90</v>
      </c>
      <c r="BK190" s="160">
        <f>ROUND(I190*H190,2)</f>
        <v>0</v>
      </c>
      <c r="BL190" s="17" t="s">
        <v>254</v>
      </c>
      <c r="BM190" s="275" t="s">
        <v>787</v>
      </c>
    </row>
    <row r="191" s="12" customFormat="1" ht="22.8" customHeight="1">
      <c r="A191" s="12"/>
      <c r="B191" s="248"/>
      <c r="C191" s="249"/>
      <c r="D191" s="250" t="s">
        <v>77</v>
      </c>
      <c r="E191" s="261" t="s">
        <v>788</v>
      </c>
      <c r="F191" s="261" t="s">
        <v>789</v>
      </c>
      <c r="G191" s="249"/>
      <c r="H191" s="249"/>
      <c r="I191" s="252"/>
      <c r="J191" s="262">
        <f>BK191</f>
        <v>0</v>
      </c>
      <c r="K191" s="249"/>
      <c r="L191" s="253"/>
      <c r="M191" s="254"/>
      <c r="N191" s="255"/>
      <c r="O191" s="255"/>
      <c r="P191" s="256">
        <f>SUM(P192:P200)</f>
        <v>0</v>
      </c>
      <c r="Q191" s="255"/>
      <c r="R191" s="256">
        <f>SUM(R192:R200)</f>
        <v>0.04199</v>
      </c>
      <c r="S191" s="255"/>
      <c r="T191" s="257">
        <f>SUM(T192:T200)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58" t="s">
        <v>90</v>
      </c>
      <c r="AT191" s="259" t="s">
        <v>77</v>
      </c>
      <c r="AU191" s="259" t="s">
        <v>85</v>
      </c>
      <c r="AY191" s="258" t="s">
        <v>204</v>
      </c>
      <c r="BK191" s="260">
        <f>SUM(BK192:BK200)</f>
        <v>0</v>
      </c>
    </row>
    <row r="192" s="2" customFormat="1" ht="24.15" customHeight="1">
      <c r="A192" s="40"/>
      <c r="B192" s="41"/>
      <c r="C192" s="263" t="s">
        <v>351</v>
      </c>
      <c r="D192" s="263" t="s">
        <v>207</v>
      </c>
      <c r="E192" s="264" t="s">
        <v>790</v>
      </c>
      <c r="F192" s="265" t="s">
        <v>791</v>
      </c>
      <c r="G192" s="266" t="s">
        <v>341</v>
      </c>
      <c r="H192" s="267">
        <v>20</v>
      </c>
      <c r="I192" s="268"/>
      <c r="J192" s="269">
        <f>ROUND(I192*H192,2)</f>
        <v>0</v>
      </c>
      <c r="K192" s="270"/>
      <c r="L192" s="43"/>
      <c r="M192" s="271" t="s">
        <v>1</v>
      </c>
      <c r="N192" s="272" t="s">
        <v>44</v>
      </c>
      <c r="O192" s="99"/>
      <c r="P192" s="273">
        <f>O192*H192</f>
        <v>0</v>
      </c>
      <c r="Q192" s="273">
        <v>0.00038000000000000002</v>
      </c>
      <c r="R192" s="273">
        <f>Q192*H192</f>
        <v>0.0076000000000000009</v>
      </c>
      <c r="S192" s="273">
        <v>0</v>
      </c>
      <c r="T192" s="27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75" t="s">
        <v>254</v>
      </c>
      <c r="AT192" s="275" t="s">
        <v>207</v>
      </c>
      <c r="AU192" s="275" t="s">
        <v>90</v>
      </c>
      <c r="AY192" s="17" t="s">
        <v>204</v>
      </c>
      <c r="BE192" s="160">
        <f>IF(N192="základná",J192,0)</f>
        <v>0</v>
      </c>
      <c r="BF192" s="160">
        <f>IF(N192="znížená",J192,0)</f>
        <v>0</v>
      </c>
      <c r="BG192" s="160">
        <f>IF(N192="zákl. prenesená",J192,0)</f>
        <v>0</v>
      </c>
      <c r="BH192" s="160">
        <f>IF(N192="zníž. prenesená",J192,0)</f>
        <v>0</v>
      </c>
      <c r="BI192" s="160">
        <f>IF(N192="nulová",J192,0)</f>
        <v>0</v>
      </c>
      <c r="BJ192" s="17" t="s">
        <v>90</v>
      </c>
      <c r="BK192" s="160">
        <f>ROUND(I192*H192,2)</f>
        <v>0</v>
      </c>
      <c r="BL192" s="17" t="s">
        <v>254</v>
      </c>
      <c r="BM192" s="275" t="s">
        <v>792</v>
      </c>
    </row>
    <row r="193" s="2" customFormat="1" ht="24.15" customHeight="1">
      <c r="A193" s="40"/>
      <c r="B193" s="41"/>
      <c r="C193" s="263" t="s">
        <v>356</v>
      </c>
      <c r="D193" s="263" t="s">
        <v>207</v>
      </c>
      <c r="E193" s="264" t="s">
        <v>793</v>
      </c>
      <c r="F193" s="265" t="s">
        <v>794</v>
      </c>
      <c r="G193" s="266" t="s">
        <v>341</v>
      </c>
      <c r="H193" s="267">
        <v>20</v>
      </c>
      <c r="I193" s="268"/>
      <c r="J193" s="269">
        <f>ROUND(I193*H193,2)</f>
        <v>0</v>
      </c>
      <c r="K193" s="270"/>
      <c r="L193" s="43"/>
      <c r="M193" s="271" t="s">
        <v>1</v>
      </c>
      <c r="N193" s="272" t="s">
        <v>44</v>
      </c>
      <c r="O193" s="99"/>
      <c r="P193" s="273">
        <f>O193*H193</f>
        <v>0</v>
      </c>
      <c r="Q193" s="273">
        <v>0.00048999999999999998</v>
      </c>
      <c r="R193" s="273">
        <f>Q193*H193</f>
        <v>0.0097999999999999997</v>
      </c>
      <c r="S193" s="273">
        <v>0</v>
      </c>
      <c r="T193" s="27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75" t="s">
        <v>254</v>
      </c>
      <c r="AT193" s="275" t="s">
        <v>207</v>
      </c>
      <c r="AU193" s="275" t="s">
        <v>90</v>
      </c>
      <c r="AY193" s="17" t="s">
        <v>204</v>
      </c>
      <c r="BE193" s="160">
        <f>IF(N193="základná",J193,0)</f>
        <v>0</v>
      </c>
      <c r="BF193" s="160">
        <f>IF(N193="znížená",J193,0)</f>
        <v>0</v>
      </c>
      <c r="BG193" s="160">
        <f>IF(N193="zákl. prenesená",J193,0)</f>
        <v>0</v>
      </c>
      <c r="BH193" s="160">
        <f>IF(N193="zníž. prenesená",J193,0)</f>
        <v>0</v>
      </c>
      <c r="BI193" s="160">
        <f>IF(N193="nulová",J193,0)</f>
        <v>0</v>
      </c>
      <c r="BJ193" s="17" t="s">
        <v>90</v>
      </c>
      <c r="BK193" s="160">
        <f>ROUND(I193*H193,2)</f>
        <v>0</v>
      </c>
      <c r="BL193" s="17" t="s">
        <v>254</v>
      </c>
      <c r="BM193" s="275" t="s">
        <v>795</v>
      </c>
    </row>
    <row r="194" s="2" customFormat="1" ht="24.15" customHeight="1">
      <c r="A194" s="40"/>
      <c r="B194" s="41"/>
      <c r="C194" s="263" t="s">
        <v>360</v>
      </c>
      <c r="D194" s="263" t="s">
        <v>207</v>
      </c>
      <c r="E194" s="264" t="s">
        <v>796</v>
      </c>
      <c r="F194" s="265" t="s">
        <v>797</v>
      </c>
      <c r="G194" s="266" t="s">
        <v>341</v>
      </c>
      <c r="H194" s="267">
        <v>20</v>
      </c>
      <c r="I194" s="268"/>
      <c r="J194" s="269">
        <f>ROUND(I194*H194,2)</f>
        <v>0</v>
      </c>
      <c r="K194" s="270"/>
      <c r="L194" s="43"/>
      <c r="M194" s="271" t="s">
        <v>1</v>
      </c>
      <c r="N194" s="272" t="s">
        <v>44</v>
      </c>
      <c r="O194" s="99"/>
      <c r="P194" s="273">
        <f>O194*H194</f>
        <v>0</v>
      </c>
      <c r="Q194" s="273">
        <v>0.00060999999999999997</v>
      </c>
      <c r="R194" s="273">
        <f>Q194*H194</f>
        <v>0.012199999999999999</v>
      </c>
      <c r="S194" s="273">
        <v>0</v>
      </c>
      <c r="T194" s="27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75" t="s">
        <v>254</v>
      </c>
      <c r="AT194" s="275" t="s">
        <v>207</v>
      </c>
      <c r="AU194" s="275" t="s">
        <v>90</v>
      </c>
      <c r="AY194" s="17" t="s">
        <v>204</v>
      </c>
      <c r="BE194" s="160">
        <f>IF(N194="základná",J194,0)</f>
        <v>0</v>
      </c>
      <c r="BF194" s="160">
        <f>IF(N194="znížená",J194,0)</f>
        <v>0</v>
      </c>
      <c r="BG194" s="160">
        <f>IF(N194="zákl. prenesená",J194,0)</f>
        <v>0</v>
      </c>
      <c r="BH194" s="160">
        <f>IF(N194="zníž. prenesená",J194,0)</f>
        <v>0</v>
      </c>
      <c r="BI194" s="160">
        <f>IF(N194="nulová",J194,0)</f>
        <v>0</v>
      </c>
      <c r="BJ194" s="17" t="s">
        <v>90</v>
      </c>
      <c r="BK194" s="160">
        <f>ROUND(I194*H194,2)</f>
        <v>0</v>
      </c>
      <c r="BL194" s="17" t="s">
        <v>254</v>
      </c>
      <c r="BM194" s="275" t="s">
        <v>798</v>
      </c>
    </row>
    <row r="195" s="2" customFormat="1" ht="16.5" customHeight="1">
      <c r="A195" s="40"/>
      <c r="B195" s="41"/>
      <c r="C195" s="263" t="s">
        <v>365</v>
      </c>
      <c r="D195" s="263" t="s">
        <v>207</v>
      </c>
      <c r="E195" s="264" t="s">
        <v>799</v>
      </c>
      <c r="F195" s="265" t="s">
        <v>800</v>
      </c>
      <c r="G195" s="266" t="s">
        <v>292</v>
      </c>
      <c r="H195" s="267">
        <v>21</v>
      </c>
      <c r="I195" s="268"/>
      <c r="J195" s="269">
        <f>ROUND(I195*H195,2)</f>
        <v>0</v>
      </c>
      <c r="K195" s="270"/>
      <c r="L195" s="43"/>
      <c r="M195" s="271" t="s">
        <v>1</v>
      </c>
      <c r="N195" s="272" t="s">
        <v>44</v>
      </c>
      <c r="O195" s="99"/>
      <c r="P195" s="273">
        <f>O195*H195</f>
        <v>0</v>
      </c>
      <c r="Q195" s="273">
        <v>1.0000000000000001E-05</v>
      </c>
      <c r="R195" s="273">
        <f>Q195*H195</f>
        <v>0.00021000000000000001</v>
      </c>
      <c r="S195" s="273">
        <v>0</v>
      </c>
      <c r="T195" s="27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75" t="s">
        <v>254</v>
      </c>
      <c r="AT195" s="275" t="s">
        <v>207</v>
      </c>
      <c r="AU195" s="275" t="s">
        <v>90</v>
      </c>
      <c r="AY195" s="17" t="s">
        <v>204</v>
      </c>
      <c r="BE195" s="160">
        <f>IF(N195="základná",J195,0)</f>
        <v>0</v>
      </c>
      <c r="BF195" s="160">
        <f>IF(N195="znížená",J195,0)</f>
        <v>0</v>
      </c>
      <c r="BG195" s="160">
        <f>IF(N195="zákl. prenesená",J195,0)</f>
        <v>0</v>
      </c>
      <c r="BH195" s="160">
        <f>IF(N195="zníž. prenesená",J195,0)</f>
        <v>0</v>
      </c>
      <c r="BI195" s="160">
        <f>IF(N195="nulová",J195,0)</f>
        <v>0</v>
      </c>
      <c r="BJ195" s="17" t="s">
        <v>90</v>
      </c>
      <c r="BK195" s="160">
        <f>ROUND(I195*H195,2)</f>
        <v>0</v>
      </c>
      <c r="BL195" s="17" t="s">
        <v>254</v>
      </c>
      <c r="BM195" s="275" t="s">
        <v>801</v>
      </c>
    </row>
    <row r="196" s="13" customFormat="1">
      <c r="A196" s="13"/>
      <c r="B196" s="276"/>
      <c r="C196" s="277"/>
      <c r="D196" s="278" t="s">
        <v>213</v>
      </c>
      <c r="E196" s="279" t="s">
        <v>1</v>
      </c>
      <c r="F196" s="280" t="s">
        <v>802</v>
      </c>
      <c r="G196" s="277"/>
      <c r="H196" s="281">
        <v>3</v>
      </c>
      <c r="I196" s="282"/>
      <c r="J196" s="277"/>
      <c r="K196" s="277"/>
      <c r="L196" s="283"/>
      <c r="M196" s="284"/>
      <c r="N196" s="285"/>
      <c r="O196" s="285"/>
      <c r="P196" s="285"/>
      <c r="Q196" s="285"/>
      <c r="R196" s="285"/>
      <c r="S196" s="285"/>
      <c r="T196" s="28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87" t="s">
        <v>213</v>
      </c>
      <c r="AU196" s="287" t="s">
        <v>90</v>
      </c>
      <c r="AV196" s="13" t="s">
        <v>90</v>
      </c>
      <c r="AW196" s="13" t="s">
        <v>33</v>
      </c>
      <c r="AX196" s="13" t="s">
        <v>78</v>
      </c>
      <c r="AY196" s="287" t="s">
        <v>204</v>
      </c>
    </row>
    <row r="197" s="13" customFormat="1">
      <c r="A197" s="13"/>
      <c r="B197" s="276"/>
      <c r="C197" s="277"/>
      <c r="D197" s="278" t="s">
        <v>213</v>
      </c>
      <c r="E197" s="279" t="s">
        <v>1</v>
      </c>
      <c r="F197" s="280" t="s">
        <v>803</v>
      </c>
      <c r="G197" s="277"/>
      <c r="H197" s="281">
        <v>18</v>
      </c>
      <c r="I197" s="282"/>
      <c r="J197" s="277"/>
      <c r="K197" s="277"/>
      <c r="L197" s="283"/>
      <c r="M197" s="284"/>
      <c r="N197" s="285"/>
      <c r="O197" s="285"/>
      <c r="P197" s="285"/>
      <c r="Q197" s="285"/>
      <c r="R197" s="285"/>
      <c r="S197" s="285"/>
      <c r="T197" s="28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87" t="s">
        <v>213</v>
      </c>
      <c r="AU197" s="287" t="s">
        <v>90</v>
      </c>
      <c r="AV197" s="13" t="s">
        <v>90</v>
      </c>
      <c r="AW197" s="13" t="s">
        <v>33</v>
      </c>
      <c r="AX197" s="13" t="s">
        <v>78</v>
      </c>
      <c r="AY197" s="287" t="s">
        <v>204</v>
      </c>
    </row>
    <row r="198" s="14" customFormat="1">
      <c r="A198" s="14"/>
      <c r="B198" s="288"/>
      <c r="C198" s="289"/>
      <c r="D198" s="278" t="s">
        <v>213</v>
      </c>
      <c r="E198" s="290" t="s">
        <v>1</v>
      </c>
      <c r="F198" s="291" t="s">
        <v>218</v>
      </c>
      <c r="G198" s="289"/>
      <c r="H198" s="292">
        <v>21</v>
      </c>
      <c r="I198" s="293"/>
      <c r="J198" s="289"/>
      <c r="K198" s="289"/>
      <c r="L198" s="294"/>
      <c r="M198" s="295"/>
      <c r="N198" s="296"/>
      <c r="O198" s="296"/>
      <c r="P198" s="296"/>
      <c r="Q198" s="296"/>
      <c r="R198" s="296"/>
      <c r="S198" s="296"/>
      <c r="T198" s="29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98" t="s">
        <v>213</v>
      </c>
      <c r="AU198" s="298" t="s">
        <v>90</v>
      </c>
      <c r="AV198" s="14" t="s">
        <v>211</v>
      </c>
      <c r="AW198" s="14" t="s">
        <v>33</v>
      </c>
      <c r="AX198" s="14" t="s">
        <v>85</v>
      </c>
      <c r="AY198" s="298" t="s">
        <v>204</v>
      </c>
    </row>
    <row r="199" s="2" customFormat="1" ht="16.5" customHeight="1">
      <c r="A199" s="40"/>
      <c r="B199" s="41"/>
      <c r="C199" s="310" t="s">
        <v>369</v>
      </c>
      <c r="D199" s="310" t="s">
        <v>392</v>
      </c>
      <c r="E199" s="311" t="s">
        <v>804</v>
      </c>
      <c r="F199" s="312" t="s">
        <v>805</v>
      </c>
      <c r="G199" s="313" t="s">
        <v>292</v>
      </c>
      <c r="H199" s="314">
        <v>21</v>
      </c>
      <c r="I199" s="315"/>
      <c r="J199" s="316">
        <f>ROUND(I199*H199,2)</f>
        <v>0</v>
      </c>
      <c r="K199" s="317"/>
      <c r="L199" s="318"/>
      <c r="M199" s="319" t="s">
        <v>1</v>
      </c>
      <c r="N199" s="320" t="s">
        <v>44</v>
      </c>
      <c r="O199" s="99"/>
      <c r="P199" s="273">
        <f>O199*H199</f>
        <v>0</v>
      </c>
      <c r="Q199" s="273">
        <v>0.00058</v>
      </c>
      <c r="R199" s="273">
        <f>Q199*H199</f>
        <v>0.01218</v>
      </c>
      <c r="S199" s="273">
        <v>0</v>
      </c>
      <c r="T199" s="27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75" t="s">
        <v>379</v>
      </c>
      <c r="AT199" s="275" t="s">
        <v>392</v>
      </c>
      <c r="AU199" s="275" t="s">
        <v>90</v>
      </c>
      <c r="AY199" s="17" t="s">
        <v>204</v>
      </c>
      <c r="BE199" s="160">
        <f>IF(N199="základná",J199,0)</f>
        <v>0</v>
      </c>
      <c r="BF199" s="160">
        <f>IF(N199="znížená",J199,0)</f>
        <v>0</v>
      </c>
      <c r="BG199" s="160">
        <f>IF(N199="zákl. prenesená",J199,0)</f>
        <v>0</v>
      </c>
      <c r="BH199" s="160">
        <f>IF(N199="zníž. prenesená",J199,0)</f>
        <v>0</v>
      </c>
      <c r="BI199" s="160">
        <f>IF(N199="nulová",J199,0)</f>
        <v>0</v>
      </c>
      <c r="BJ199" s="17" t="s">
        <v>90</v>
      </c>
      <c r="BK199" s="160">
        <f>ROUND(I199*H199,2)</f>
        <v>0</v>
      </c>
      <c r="BL199" s="17" t="s">
        <v>254</v>
      </c>
      <c r="BM199" s="275" t="s">
        <v>806</v>
      </c>
    </row>
    <row r="200" s="2" customFormat="1" ht="24.15" customHeight="1">
      <c r="A200" s="40"/>
      <c r="B200" s="41"/>
      <c r="C200" s="263" t="s">
        <v>373</v>
      </c>
      <c r="D200" s="263" t="s">
        <v>207</v>
      </c>
      <c r="E200" s="264" t="s">
        <v>807</v>
      </c>
      <c r="F200" s="265" t="s">
        <v>808</v>
      </c>
      <c r="G200" s="266" t="s">
        <v>414</v>
      </c>
      <c r="H200" s="267"/>
      <c r="I200" s="268"/>
      <c r="J200" s="269">
        <f>ROUND(I200*H200,2)</f>
        <v>0</v>
      </c>
      <c r="K200" s="270"/>
      <c r="L200" s="43"/>
      <c r="M200" s="271" t="s">
        <v>1</v>
      </c>
      <c r="N200" s="272" t="s">
        <v>44</v>
      </c>
      <c r="O200" s="99"/>
      <c r="P200" s="273">
        <f>O200*H200</f>
        <v>0</v>
      </c>
      <c r="Q200" s="273">
        <v>0</v>
      </c>
      <c r="R200" s="273">
        <f>Q200*H200</f>
        <v>0</v>
      </c>
      <c r="S200" s="273">
        <v>0</v>
      </c>
      <c r="T200" s="274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75" t="s">
        <v>254</v>
      </c>
      <c r="AT200" s="275" t="s">
        <v>207</v>
      </c>
      <c r="AU200" s="275" t="s">
        <v>90</v>
      </c>
      <c r="AY200" s="17" t="s">
        <v>204</v>
      </c>
      <c r="BE200" s="160">
        <f>IF(N200="základná",J200,0)</f>
        <v>0</v>
      </c>
      <c r="BF200" s="160">
        <f>IF(N200="znížená",J200,0)</f>
        <v>0</v>
      </c>
      <c r="BG200" s="160">
        <f>IF(N200="zákl. prenesená",J200,0)</f>
        <v>0</v>
      </c>
      <c r="BH200" s="160">
        <f>IF(N200="zníž. prenesená",J200,0)</f>
        <v>0</v>
      </c>
      <c r="BI200" s="160">
        <f>IF(N200="nulová",J200,0)</f>
        <v>0</v>
      </c>
      <c r="BJ200" s="17" t="s">
        <v>90</v>
      </c>
      <c r="BK200" s="160">
        <f>ROUND(I200*H200,2)</f>
        <v>0</v>
      </c>
      <c r="BL200" s="17" t="s">
        <v>254</v>
      </c>
      <c r="BM200" s="275" t="s">
        <v>809</v>
      </c>
    </row>
    <row r="201" s="12" customFormat="1" ht="22.8" customHeight="1">
      <c r="A201" s="12"/>
      <c r="B201" s="248"/>
      <c r="C201" s="249"/>
      <c r="D201" s="250" t="s">
        <v>77</v>
      </c>
      <c r="E201" s="261" t="s">
        <v>427</v>
      </c>
      <c r="F201" s="261" t="s">
        <v>428</v>
      </c>
      <c r="G201" s="249"/>
      <c r="H201" s="249"/>
      <c r="I201" s="252"/>
      <c r="J201" s="262">
        <f>BK201</f>
        <v>0</v>
      </c>
      <c r="K201" s="249"/>
      <c r="L201" s="253"/>
      <c r="M201" s="254"/>
      <c r="N201" s="255"/>
      <c r="O201" s="255"/>
      <c r="P201" s="256">
        <f>SUM(P202:P246)</f>
        <v>0</v>
      </c>
      <c r="Q201" s="255"/>
      <c r="R201" s="256">
        <f>SUM(R202:R246)</f>
        <v>0.46438359999999995</v>
      </c>
      <c r="S201" s="255"/>
      <c r="T201" s="257">
        <f>SUM(T202:T246)</f>
        <v>0.0034299999999999999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58" t="s">
        <v>90</v>
      </c>
      <c r="AT201" s="259" t="s">
        <v>77</v>
      </c>
      <c r="AU201" s="259" t="s">
        <v>85</v>
      </c>
      <c r="AY201" s="258" t="s">
        <v>204</v>
      </c>
      <c r="BK201" s="260">
        <f>SUM(BK202:BK246)</f>
        <v>0</v>
      </c>
    </row>
    <row r="202" s="2" customFormat="1" ht="16.5" customHeight="1">
      <c r="A202" s="40"/>
      <c r="B202" s="41"/>
      <c r="C202" s="263" t="s">
        <v>379</v>
      </c>
      <c r="D202" s="263" t="s">
        <v>207</v>
      </c>
      <c r="E202" s="264" t="s">
        <v>810</v>
      </c>
      <c r="F202" s="265" t="s">
        <v>811</v>
      </c>
      <c r="G202" s="266" t="s">
        <v>292</v>
      </c>
      <c r="H202" s="267">
        <v>3</v>
      </c>
      <c r="I202" s="268"/>
      <c r="J202" s="269">
        <f>ROUND(I202*H202,2)</f>
        <v>0</v>
      </c>
      <c r="K202" s="270"/>
      <c r="L202" s="43"/>
      <c r="M202" s="271" t="s">
        <v>1</v>
      </c>
      <c r="N202" s="272" t="s">
        <v>44</v>
      </c>
      <c r="O202" s="99"/>
      <c r="P202" s="273">
        <f>O202*H202</f>
        <v>0</v>
      </c>
      <c r="Q202" s="273">
        <v>0.00072999999999999996</v>
      </c>
      <c r="R202" s="273">
        <f>Q202*H202</f>
        <v>0.0021900000000000001</v>
      </c>
      <c r="S202" s="273">
        <v>0</v>
      </c>
      <c r="T202" s="274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75" t="s">
        <v>254</v>
      </c>
      <c r="AT202" s="275" t="s">
        <v>207</v>
      </c>
      <c r="AU202" s="275" t="s">
        <v>90</v>
      </c>
      <c r="AY202" s="17" t="s">
        <v>204</v>
      </c>
      <c r="BE202" s="160">
        <f>IF(N202="základná",J202,0)</f>
        <v>0</v>
      </c>
      <c r="BF202" s="160">
        <f>IF(N202="znížená",J202,0)</f>
        <v>0</v>
      </c>
      <c r="BG202" s="160">
        <f>IF(N202="zákl. prenesená",J202,0)</f>
        <v>0</v>
      </c>
      <c r="BH202" s="160">
        <f>IF(N202="zníž. prenesená",J202,0)</f>
        <v>0</v>
      </c>
      <c r="BI202" s="160">
        <f>IF(N202="nulová",J202,0)</f>
        <v>0</v>
      </c>
      <c r="BJ202" s="17" t="s">
        <v>90</v>
      </c>
      <c r="BK202" s="160">
        <f>ROUND(I202*H202,2)</f>
        <v>0</v>
      </c>
      <c r="BL202" s="17" t="s">
        <v>254</v>
      </c>
      <c r="BM202" s="275" t="s">
        <v>812</v>
      </c>
    </row>
    <row r="203" s="2" customFormat="1" ht="16.5" customHeight="1">
      <c r="A203" s="40"/>
      <c r="B203" s="41"/>
      <c r="C203" s="310" t="s">
        <v>387</v>
      </c>
      <c r="D203" s="310" t="s">
        <v>392</v>
      </c>
      <c r="E203" s="311" t="s">
        <v>813</v>
      </c>
      <c r="F203" s="312" t="s">
        <v>814</v>
      </c>
      <c r="G203" s="313" t="s">
        <v>292</v>
      </c>
      <c r="H203" s="314">
        <v>3</v>
      </c>
      <c r="I203" s="315"/>
      <c r="J203" s="316">
        <f>ROUND(I203*H203,2)</f>
        <v>0</v>
      </c>
      <c r="K203" s="317"/>
      <c r="L203" s="318"/>
      <c r="M203" s="319" t="s">
        <v>1</v>
      </c>
      <c r="N203" s="320" t="s">
        <v>44</v>
      </c>
      <c r="O203" s="99"/>
      <c r="P203" s="273">
        <f>O203*H203</f>
        <v>0</v>
      </c>
      <c r="Q203" s="273">
        <v>0.019300000000000001</v>
      </c>
      <c r="R203" s="273">
        <f>Q203*H203</f>
        <v>0.057900000000000007</v>
      </c>
      <c r="S203" s="273">
        <v>0</v>
      </c>
      <c r="T203" s="27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75" t="s">
        <v>379</v>
      </c>
      <c r="AT203" s="275" t="s">
        <v>392</v>
      </c>
      <c r="AU203" s="275" t="s">
        <v>90</v>
      </c>
      <c r="AY203" s="17" t="s">
        <v>204</v>
      </c>
      <c r="BE203" s="160">
        <f>IF(N203="základná",J203,0)</f>
        <v>0</v>
      </c>
      <c r="BF203" s="160">
        <f>IF(N203="znížená",J203,0)</f>
        <v>0</v>
      </c>
      <c r="BG203" s="160">
        <f>IF(N203="zákl. prenesená",J203,0)</f>
        <v>0</v>
      </c>
      <c r="BH203" s="160">
        <f>IF(N203="zníž. prenesená",J203,0)</f>
        <v>0</v>
      </c>
      <c r="BI203" s="160">
        <f>IF(N203="nulová",J203,0)</f>
        <v>0</v>
      </c>
      <c r="BJ203" s="17" t="s">
        <v>90</v>
      </c>
      <c r="BK203" s="160">
        <f>ROUND(I203*H203,2)</f>
        <v>0</v>
      </c>
      <c r="BL203" s="17" t="s">
        <v>254</v>
      </c>
      <c r="BM203" s="275" t="s">
        <v>815</v>
      </c>
    </row>
    <row r="204" s="2" customFormat="1" ht="24.15" customHeight="1">
      <c r="A204" s="40"/>
      <c r="B204" s="41"/>
      <c r="C204" s="263" t="s">
        <v>391</v>
      </c>
      <c r="D204" s="263" t="s">
        <v>207</v>
      </c>
      <c r="E204" s="264" t="s">
        <v>816</v>
      </c>
      <c r="F204" s="265" t="s">
        <v>817</v>
      </c>
      <c r="G204" s="266" t="s">
        <v>292</v>
      </c>
      <c r="H204" s="267">
        <v>4</v>
      </c>
      <c r="I204" s="268"/>
      <c r="J204" s="269">
        <f>ROUND(I204*H204,2)</f>
        <v>0</v>
      </c>
      <c r="K204" s="270"/>
      <c r="L204" s="43"/>
      <c r="M204" s="271" t="s">
        <v>1</v>
      </c>
      <c r="N204" s="272" t="s">
        <v>44</v>
      </c>
      <c r="O204" s="99"/>
      <c r="P204" s="273">
        <f>O204*H204</f>
        <v>0</v>
      </c>
      <c r="Q204" s="273">
        <v>0</v>
      </c>
      <c r="R204" s="273">
        <f>Q204*H204</f>
        <v>0</v>
      </c>
      <c r="S204" s="273">
        <v>0</v>
      </c>
      <c r="T204" s="27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75" t="s">
        <v>254</v>
      </c>
      <c r="AT204" s="275" t="s">
        <v>207</v>
      </c>
      <c r="AU204" s="275" t="s">
        <v>90</v>
      </c>
      <c r="AY204" s="17" t="s">
        <v>204</v>
      </c>
      <c r="BE204" s="160">
        <f>IF(N204="základná",J204,0)</f>
        <v>0</v>
      </c>
      <c r="BF204" s="160">
        <f>IF(N204="znížená",J204,0)</f>
        <v>0</v>
      </c>
      <c r="BG204" s="160">
        <f>IF(N204="zákl. prenesená",J204,0)</f>
        <v>0</v>
      </c>
      <c r="BH204" s="160">
        <f>IF(N204="zníž. prenesená",J204,0)</f>
        <v>0</v>
      </c>
      <c r="BI204" s="160">
        <f>IF(N204="nulová",J204,0)</f>
        <v>0</v>
      </c>
      <c r="BJ204" s="17" t="s">
        <v>90</v>
      </c>
      <c r="BK204" s="160">
        <f>ROUND(I204*H204,2)</f>
        <v>0</v>
      </c>
      <c r="BL204" s="17" t="s">
        <v>254</v>
      </c>
      <c r="BM204" s="275" t="s">
        <v>818</v>
      </c>
    </row>
    <row r="205" s="2" customFormat="1" ht="16.5" customHeight="1">
      <c r="A205" s="40"/>
      <c r="B205" s="41"/>
      <c r="C205" s="310" t="s">
        <v>397</v>
      </c>
      <c r="D205" s="310" t="s">
        <v>392</v>
      </c>
      <c r="E205" s="311" t="s">
        <v>819</v>
      </c>
      <c r="F205" s="312" t="s">
        <v>820</v>
      </c>
      <c r="G205" s="313" t="s">
        <v>292</v>
      </c>
      <c r="H205" s="314">
        <v>4</v>
      </c>
      <c r="I205" s="315"/>
      <c r="J205" s="316">
        <f>ROUND(I205*H205,2)</f>
        <v>0</v>
      </c>
      <c r="K205" s="317"/>
      <c r="L205" s="318"/>
      <c r="M205" s="319" t="s">
        <v>1</v>
      </c>
      <c r="N205" s="320" t="s">
        <v>44</v>
      </c>
      <c r="O205" s="99"/>
      <c r="P205" s="273">
        <f>O205*H205</f>
        <v>0</v>
      </c>
      <c r="Q205" s="273">
        <v>0.02</v>
      </c>
      <c r="R205" s="273">
        <f>Q205*H205</f>
        <v>0.080000000000000002</v>
      </c>
      <c r="S205" s="273">
        <v>0</v>
      </c>
      <c r="T205" s="27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75" t="s">
        <v>379</v>
      </c>
      <c r="AT205" s="275" t="s">
        <v>392</v>
      </c>
      <c r="AU205" s="275" t="s">
        <v>90</v>
      </c>
      <c r="AY205" s="17" t="s">
        <v>204</v>
      </c>
      <c r="BE205" s="160">
        <f>IF(N205="základná",J205,0)</f>
        <v>0</v>
      </c>
      <c r="BF205" s="160">
        <f>IF(N205="znížená",J205,0)</f>
        <v>0</v>
      </c>
      <c r="BG205" s="160">
        <f>IF(N205="zákl. prenesená",J205,0)</f>
        <v>0</v>
      </c>
      <c r="BH205" s="160">
        <f>IF(N205="zníž. prenesená",J205,0)</f>
        <v>0</v>
      </c>
      <c r="BI205" s="160">
        <f>IF(N205="nulová",J205,0)</f>
        <v>0</v>
      </c>
      <c r="BJ205" s="17" t="s">
        <v>90</v>
      </c>
      <c r="BK205" s="160">
        <f>ROUND(I205*H205,2)</f>
        <v>0</v>
      </c>
      <c r="BL205" s="17" t="s">
        <v>254</v>
      </c>
      <c r="BM205" s="275" t="s">
        <v>821</v>
      </c>
    </row>
    <row r="206" s="2" customFormat="1" ht="16.5" customHeight="1">
      <c r="A206" s="40"/>
      <c r="B206" s="41"/>
      <c r="C206" s="263" t="s">
        <v>401</v>
      </c>
      <c r="D206" s="263" t="s">
        <v>207</v>
      </c>
      <c r="E206" s="264" t="s">
        <v>822</v>
      </c>
      <c r="F206" s="265" t="s">
        <v>823</v>
      </c>
      <c r="G206" s="266" t="s">
        <v>292</v>
      </c>
      <c r="H206" s="267">
        <v>3</v>
      </c>
      <c r="I206" s="268"/>
      <c r="J206" s="269">
        <f>ROUND(I206*H206,2)</f>
        <v>0</v>
      </c>
      <c r="K206" s="270"/>
      <c r="L206" s="43"/>
      <c r="M206" s="271" t="s">
        <v>1</v>
      </c>
      <c r="N206" s="272" t="s">
        <v>44</v>
      </c>
      <c r="O206" s="99"/>
      <c r="P206" s="273">
        <f>O206*H206</f>
        <v>0</v>
      </c>
      <c r="Q206" s="273">
        <v>0</v>
      </c>
      <c r="R206" s="273">
        <f>Q206*H206</f>
        <v>0</v>
      </c>
      <c r="S206" s="273">
        <v>0</v>
      </c>
      <c r="T206" s="27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75" t="s">
        <v>254</v>
      </c>
      <c r="AT206" s="275" t="s">
        <v>207</v>
      </c>
      <c r="AU206" s="275" t="s">
        <v>90</v>
      </c>
      <c r="AY206" s="17" t="s">
        <v>204</v>
      </c>
      <c r="BE206" s="160">
        <f>IF(N206="základná",J206,0)</f>
        <v>0</v>
      </c>
      <c r="BF206" s="160">
        <f>IF(N206="znížená",J206,0)</f>
        <v>0</v>
      </c>
      <c r="BG206" s="160">
        <f>IF(N206="zákl. prenesená",J206,0)</f>
        <v>0</v>
      </c>
      <c r="BH206" s="160">
        <f>IF(N206="zníž. prenesená",J206,0)</f>
        <v>0</v>
      </c>
      <c r="BI206" s="160">
        <f>IF(N206="nulová",J206,0)</f>
        <v>0</v>
      </c>
      <c r="BJ206" s="17" t="s">
        <v>90</v>
      </c>
      <c r="BK206" s="160">
        <f>ROUND(I206*H206,2)</f>
        <v>0</v>
      </c>
      <c r="BL206" s="17" t="s">
        <v>254</v>
      </c>
      <c r="BM206" s="275" t="s">
        <v>824</v>
      </c>
    </row>
    <row r="207" s="2" customFormat="1" ht="16.5" customHeight="1">
      <c r="A207" s="40"/>
      <c r="B207" s="41"/>
      <c r="C207" s="310" t="s">
        <v>409</v>
      </c>
      <c r="D207" s="310" t="s">
        <v>392</v>
      </c>
      <c r="E207" s="311" t="s">
        <v>825</v>
      </c>
      <c r="F207" s="312" t="s">
        <v>826</v>
      </c>
      <c r="G207" s="313" t="s">
        <v>292</v>
      </c>
      <c r="H207" s="314">
        <v>3</v>
      </c>
      <c r="I207" s="315"/>
      <c r="J207" s="316">
        <f>ROUND(I207*H207,2)</f>
        <v>0</v>
      </c>
      <c r="K207" s="317"/>
      <c r="L207" s="318"/>
      <c r="M207" s="319" t="s">
        <v>1</v>
      </c>
      <c r="N207" s="320" t="s">
        <v>44</v>
      </c>
      <c r="O207" s="99"/>
      <c r="P207" s="273">
        <f>O207*H207</f>
        <v>0</v>
      </c>
      <c r="Q207" s="273">
        <v>0.0147</v>
      </c>
      <c r="R207" s="273">
        <f>Q207*H207</f>
        <v>0.0441</v>
      </c>
      <c r="S207" s="273">
        <v>0</v>
      </c>
      <c r="T207" s="27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75" t="s">
        <v>379</v>
      </c>
      <c r="AT207" s="275" t="s">
        <v>392</v>
      </c>
      <c r="AU207" s="275" t="s">
        <v>90</v>
      </c>
      <c r="AY207" s="17" t="s">
        <v>204</v>
      </c>
      <c r="BE207" s="160">
        <f>IF(N207="základná",J207,0)</f>
        <v>0</v>
      </c>
      <c r="BF207" s="160">
        <f>IF(N207="znížená",J207,0)</f>
        <v>0</v>
      </c>
      <c r="BG207" s="160">
        <f>IF(N207="zákl. prenesená",J207,0)</f>
        <v>0</v>
      </c>
      <c r="BH207" s="160">
        <f>IF(N207="zníž. prenesená",J207,0)</f>
        <v>0</v>
      </c>
      <c r="BI207" s="160">
        <f>IF(N207="nulová",J207,0)</f>
        <v>0</v>
      </c>
      <c r="BJ207" s="17" t="s">
        <v>90</v>
      </c>
      <c r="BK207" s="160">
        <f>ROUND(I207*H207,2)</f>
        <v>0</v>
      </c>
      <c r="BL207" s="17" t="s">
        <v>254</v>
      </c>
      <c r="BM207" s="275" t="s">
        <v>827</v>
      </c>
    </row>
    <row r="208" s="2" customFormat="1" ht="24.15" customHeight="1">
      <c r="A208" s="40"/>
      <c r="B208" s="41"/>
      <c r="C208" s="263" t="s">
        <v>411</v>
      </c>
      <c r="D208" s="263" t="s">
        <v>207</v>
      </c>
      <c r="E208" s="264" t="s">
        <v>828</v>
      </c>
      <c r="F208" s="265" t="s">
        <v>829</v>
      </c>
      <c r="G208" s="266" t="s">
        <v>292</v>
      </c>
      <c r="H208" s="267">
        <v>9</v>
      </c>
      <c r="I208" s="268"/>
      <c r="J208" s="269">
        <f>ROUND(I208*H208,2)</f>
        <v>0</v>
      </c>
      <c r="K208" s="270"/>
      <c r="L208" s="43"/>
      <c r="M208" s="271" t="s">
        <v>1</v>
      </c>
      <c r="N208" s="272" t="s">
        <v>44</v>
      </c>
      <c r="O208" s="99"/>
      <c r="P208" s="273">
        <f>O208*H208</f>
        <v>0</v>
      </c>
      <c r="Q208" s="273">
        <v>0.0023</v>
      </c>
      <c r="R208" s="273">
        <f>Q208*H208</f>
        <v>0.0207</v>
      </c>
      <c r="S208" s="273">
        <v>0</v>
      </c>
      <c r="T208" s="27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75" t="s">
        <v>254</v>
      </c>
      <c r="AT208" s="275" t="s">
        <v>207</v>
      </c>
      <c r="AU208" s="275" t="s">
        <v>90</v>
      </c>
      <c r="AY208" s="17" t="s">
        <v>204</v>
      </c>
      <c r="BE208" s="160">
        <f>IF(N208="základná",J208,0)</f>
        <v>0</v>
      </c>
      <c r="BF208" s="160">
        <f>IF(N208="znížená",J208,0)</f>
        <v>0</v>
      </c>
      <c r="BG208" s="160">
        <f>IF(N208="zákl. prenesená",J208,0)</f>
        <v>0</v>
      </c>
      <c r="BH208" s="160">
        <f>IF(N208="zníž. prenesená",J208,0)</f>
        <v>0</v>
      </c>
      <c r="BI208" s="160">
        <f>IF(N208="nulová",J208,0)</f>
        <v>0</v>
      </c>
      <c r="BJ208" s="17" t="s">
        <v>90</v>
      </c>
      <c r="BK208" s="160">
        <f>ROUND(I208*H208,2)</f>
        <v>0</v>
      </c>
      <c r="BL208" s="17" t="s">
        <v>254</v>
      </c>
      <c r="BM208" s="275" t="s">
        <v>830</v>
      </c>
    </row>
    <row r="209" s="13" customFormat="1">
      <c r="A209" s="13"/>
      <c r="B209" s="276"/>
      <c r="C209" s="277"/>
      <c r="D209" s="278" t="s">
        <v>213</v>
      </c>
      <c r="E209" s="279" t="s">
        <v>1</v>
      </c>
      <c r="F209" s="280" t="s">
        <v>831</v>
      </c>
      <c r="G209" s="277"/>
      <c r="H209" s="281">
        <v>9</v>
      </c>
      <c r="I209" s="282"/>
      <c r="J209" s="277"/>
      <c r="K209" s="277"/>
      <c r="L209" s="283"/>
      <c r="M209" s="284"/>
      <c r="N209" s="285"/>
      <c r="O209" s="285"/>
      <c r="P209" s="285"/>
      <c r="Q209" s="285"/>
      <c r="R209" s="285"/>
      <c r="S209" s="285"/>
      <c r="T209" s="28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87" t="s">
        <v>213</v>
      </c>
      <c r="AU209" s="287" t="s">
        <v>90</v>
      </c>
      <c r="AV209" s="13" t="s">
        <v>90</v>
      </c>
      <c r="AW209" s="13" t="s">
        <v>33</v>
      </c>
      <c r="AX209" s="13" t="s">
        <v>78</v>
      </c>
      <c r="AY209" s="287" t="s">
        <v>204</v>
      </c>
    </row>
    <row r="210" s="14" customFormat="1">
      <c r="A210" s="14"/>
      <c r="B210" s="288"/>
      <c r="C210" s="289"/>
      <c r="D210" s="278" t="s">
        <v>213</v>
      </c>
      <c r="E210" s="290" t="s">
        <v>711</v>
      </c>
      <c r="F210" s="291" t="s">
        <v>218</v>
      </c>
      <c r="G210" s="289"/>
      <c r="H210" s="292">
        <v>9</v>
      </c>
      <c r="I210" s="293"/>
      <c r="J210" s="289"/>
      <c r="K210" s="289"/>
      <c r="L210" s="294"/>
      <c r="M210" s="295"/>
      <c r="N210" s="296"/>
      <c r="O210" s="296"/>
      <c r="P210" s="296"/>
      <c r="Q210" s="296"/>
      <c r="R210" s="296"/>
      <c r="S210" s="296"/>
      <c r="T210" s="29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98" t="s">
        <v>213</v>
      </c>
      <c r="AU210" s="298" t="s">
        <v>90</v>
      </c>
      <c r="AV210" s="14" t="s">
        <v>211</v>
      </c>
      <c r="AW210" s="14" t="s">
        <v>33</v>
      </c>
      <c r="AX210" s="14" t="s">
        <v>85</v>
      </c>
      <c r="AY210" s="298" t="s">
        <v>204</v>
      </c>
    </row>
    <row r="211" s="2" customFormat="1" ht="16.5" customHeight="1">
      <c r="A211" s="40"/>
      <c r="B211" s="41"/>
      <c r="C211" s="310" t="s">
        <v>418</v>
      </c>
      <c r="D211" s="310" t="s">
        <v>392</v>
      </c>
      <c r="E211" s="311" t="s">
        <v>832</v>
      </c>
      <c r="F211" s="312" t="s">
        <v>833</v>
      </c>
      <c r="G211" s="313" t="s">
        <v>292</v>
      </c>
      <c r="H211" s="314">
        <v>9</v>
      </c>
      <c r="I211" s="315"/>
      <c r="J211" s="316">
        <f>ROUND(I211*H211,2)</f>
        <v>0</v>
      </c>
      <c r="K211" s="317"/>
      <c r="L211" s="318"/>
      <c r="M211" s="319" t="s">
        <v>1</v>
      </c>
      <c r="N211" s="320" t="s">
        <v>44</v>
      </c>
      <c r="O211" s="99"/>
      <c r="P211" s="273">
        <f>O211*H211</f>
        <v>0</v>
      </c>
      <c r="Q211" s="273">
        <v>0.0141</v>
      </c>
      <c r="R211" s="273">
        <f>Q211*H211</f>
        <v>0.12689999999999999</v>
      </c>
      <c r="S211" s="273">
        <v>0</v>
      </c>
      <c r="T211" s="27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75" t="s">
        <v>379</v>
      </c>
      <c r="AT211" s="275" t="s">
        <v>392</v>
      </c>
      <c r="AU211" s="275" t="s">
        <v>90</v>
      </c>
      <c r="AY211" s="17" t="s">
        <v>204</v>
      </c>
      <c r="BE211" s="160">
        <f>IF(N211="základná",J211,0)</f>
        <v>0</v>
      </c>
      <c r="BF211" s="160">
        <f>IF(N211="znížená",J211,0)</f>
        <v>0</v>
      </c>
      <c r="BG211" s="160">
        <f>IF(N211="zákl. prenesená",J211,0)</f>
        <v>0</v>
      </c>
      <c r="BH211" s="160">
        <f>IF(N211="zníž. prenesená",J211,0)</f>
        <v>0</v>
      </c>
      <c r="BI211" s="160">
        <f>IF(N211="nulová",J211,0)</f>
        <v>0</v>
      </c>
      <c r="BJ211" s="17" t="s">
        <v>90</v>
      </c>
      <c r="BK211" s="160">
        <f>ROUND(I211*H211,2)</f>
        <v>0</v>
      </c>
      <c r="BL211" s="17" t="s">
        <v>254</v>
      </c>
      <c r="BM211" s="275" t="s">
        <v>834</v>
      </c>
    </row>
    <row r="212" s="2" customFormat="1" ht="16.5" customHeight="1">
      <c r="A212" s="40"/>
      <c r="B212" s="41"/>
      <c r="C212" s="263" t="s">
        <v>422</v>
      </c>
      <c r="D212" s="263" t="s">
        <v>207</v>
      </c>
      <c r="E212" s="264" t="s">
        <v>835</v>
      </c>
      <c r="F212" s="265" t="s">
        <v>836</v>
      </c>
      <c r="G212" s="266" t="s">
        <v>292</v>
      </c>
      <c r="H212" s="267">
        <v>3</v>
      </c>
      <c r="I212" s="268"/>
      <c r="J212" s="269">
        <f>ROUND(I212*H212,2)</f>
        <v>0</v>
      </c>
      <c r="K212" s="270"/>
      <c r="L212" s="43"/>
      <c r="M212" s="271" t="s">
        <v>1</v>
      </c>
      <c r="N212" s="272" t="s">
        <v>44</v>
      </c>
      <c r="O212" s="99"/>
      <c r="P212" s="273">
        <f>O212*H212</f>
        <v>0</v>
      </c>
      <c r="Q212" s="273">
        <v>0</v>
      </c>
      <c r="R212" s="273">
        <f>Q212*H212</f>
        <v>0</v>
      </c>
      <c r="S212" s="273">
        <v>0</v>
      </c>
      <c r="T212" s="27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75" t="s">
        <v>254</v>
      </c>
      <c r="AT212" s="275" t="s">
        <v>207</v>
      </c>
      <c r="AU212" s="275" t="s">
        <v>90</v>
      </c>
      <c r="AY212" s="17" t="s">
        <v>204</v>
      </c>
      <c r="BE212" s="160">
        <f>IF(N212="základná",J212,0)</f>
        <v>0</v>
      </c>
      <c r="BF212" s="160">
        <f>IF(N212="znížená",J212,0)</f>
        <v>0</v>
      </c>
      <c r="BG212" s="160">
        <f>IF(N212="zákl. prenesená",J212,0)</f>
        <v>0</v>
      </c>
      <c r="BH212" s="160">
        <f>IF(N212="zníž. prenesená",J212,0)</f>
        <v>0</v>
      </c>
      <c r="BI212" s="160">
        <f>IF(N212="nulová",J212,0)</f>
        <v>0</v>
      </c>
      <c r="BJ212" s="17" t="s">
        <v>90</v>
      </c>
      <c r="BK212" s="160">
        <f>ROUND(I212*H212,2)</f>
        <v>0</v>
      </c>
      <c r="BL212" s="17" t="s">
        <v>254</v>
      </c>
      <c r="BM212" s="275" t="s">
        <v>837</v>
      </c>
    </row>
    <row r="213" s="2" customFormat="1" ht="16.5" customHeight="1">
      <c r="A213" s="40"/>
      <c r="B213" s="41"/>
      <c r="C213" s="310" t="s">
        <v>429</v>
      </c>
      <c r="D213" s="310" t="s">
        <v>392</v>
      </c>
      <c r="E213" s="311" t="s">
        <v>838</v>
      </c>
      <c r="F213" s="312" t="s">
        <v>839</v>
      </c>
      <c r="G213" s="313" t="s">
        <v>292</v>
      </c>
      <c r="H213" s="314">
        <v>3</v>
      </c>
      <c r="I213" s="315"/>
      <c r="J213" s="316">
        <f>ROUND(I213*H213,2)</f>
        <v>0</v>
      </c>
      <c r="K213" s="317"/>
      <c r="L213" s="318"/>
      <c r="M213" s="319" t="s">
        <v>1</v>
      </c>
      <c r="N213" s="320" t="s">
        <v>44</v>
      </c>
      <c r="O213" s="99"/>
      <c r="P213" s="273">
        <f>O213*H213</f>
        <v>0</v>
      </c>
      <c r="Q213" s="273">
        <v>0.002</v>
      </c>
      <c r="R213" s="273">
        <f>Q213*H213</f>
        <v>0.0060000000000000001</v>
      </c>
      <c r="S213" s="273">
        <v>0</v>
      </c>
      <c r="T213" s="274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75" t="s">
        <v>379</v>
      </c>
      <c r="AT213" s="275" t="s">
        <v>392</v>
      </c>
      <c r="AU213" s="275" t="s">
        <v>90</v>
      </c>
      <c r="AY213" s="17" t="s">
        <v>204</v>
      </c>
      <c r="BE213" s="160">
        <f>IF(N213="základná",J213,0)</f>
        <v>0</v>
      </c>
      <c r="BF213" s="160">
        <f>IF(N213="znížená",J213,0)</f>
        <v>0</v>
      </c>
      <c r="BG213" s="160">
        <f>IF(N213="zákl. prenesená",J213,0)</f>
        <v>0</v>
      </c>
      <c r="BH213" s="160">
        <f>IF(N213="zníž. prenesená",J213,0)</f>
        <v>0</v>
      </c>
      <c r="BI213" s="160">
        <f>IF(N213="nulová",J213,0)</f>
        <v>0</v>
      </c>
      <c r="BJ213" s="17" t="s">
        <v>90</v>
      </c>
      <c r="BK213" s="160">
        <f>ROUND(I213*H213,2)</f>
        <v>0</v>
      </c>
      <c r="BL213" s="17" t="s">
        <v>254</v>
      </c>
      <c r="BM213" s="275" t="s">
        <v>840</v>
      </c>
    </row>
    <row r="214" s="2" customFormat="1" ht="24.15" customHeight="1">
      <c r="A214" s="40"/>
      <c r="B214" s="41"/>
      <c r="C214" s="263" t="s">
        <v>434</v>
      </c>
      <c r="D214" s="263" t="s">
        <v>207</v>
      </c>
      <c r="E214" s="264" t="s">
        <v>841</v>
      </c>
      <c r="F214" s="265" t="s">
        <v>842</v>
      </c>
      <c r="G214" s="266" t="s">
        <v>292</v>
      </c>
      <c r="H214" s="267">
        <v>40</v>
      </c>
      <c r="I214" s="268"/>
      <c r="J214" s="269">
        <f>ROUND(I214*H214,2)</f>
        <v>0</v>
      </c>
      <c r="K214" s="270"/>
      <c r="L214" s="43"/>
      <c r="M214" s="271" t="s">
        <v>1</v>
      </c>
      <c r="N214" s="272" t="s">
        <v>44</v>
      </c>
      <c r="O214" s="99"/>
      <c r="P214" s="273">
        <f>O214*H214</f>
        <v>0</v>
      </c>
      <c r="Q214" s="273">
        <v>0</v>
      </c>
      <c r="R214" s="273">
        <f>Q214*H214</f>
        <v>0</v>
      </c>
      <c r="S214" s="273">
        <v>0</v>
      </c>
      <c r="T214" s="27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75" t="s">
        <v>254</v>
      </c>
      <c r="AT214" s="275" t="s">
        <v>207</v>
      </c>
      <c r="AU214" s="275" t="s">
        <v>90</v>
      </c>
      <c r="AY214" s="17" t="s">
        <v>204</v>
      </c>
      <c r="BE214" s="160">
        <f>IF(N214="základná",J214,0)</f>
        <v>0</v>
      </c>
      <c r="BF214" s="160">
        <f>IF(N214="znížená",J214,0)</f>
        <v>0</v>
      </c>
      <c r="BG214" s="160">
        <f>IF(N214="zákl. prenesená",J214,0)</f>
        <v>0</v>
      </c>
      <c r="BH214" s="160">
        <f>IF(N214="zníž. prenesená",J214,0)</f>
        <v>0</v>
      </c>
      <c r="BI214" s="160">
        <f>IF(N214="nulová",J214,0)</f>
        <v>0</v>
      </c>
      <c r="BJ214" s="17" t="s">
        <v>90</v>
      </c>
      <c r="BK214" s="160">
        <f>ROUND(I214*H214,2)</f>
        <v>0</v>
      </c>
      <c r="BL214" s="17" t="s">
        <v>254</v>
      </c>
      <c r="BM214" s="275" t="s">
        <v>843</v>
      </c>
    </row>
    <row r="215" s="13" customFormat="1">
      <c r="A215" s="13"/>
      <c r="B215" s="276"/>
      <c r="C215" s="277"/>
      <c r="D215" s="278" t="s">
        <v>213</v>
      </c>
      <c r="E215" s="279" t="s">
        <v>1</v>
      </c>
      <c r="F215" s="280" t="s">
        <v>844</v>
      </c>
      <c r="G215" s="277"/>
      <c r="H215" s="281">
        <v>8</v>
      </c>
      <c r="I215" s="282"/>
      <c r="J215" s="277"/>
      <c r="K215" s="277"/>
      <c r="L215" s="283"/>
      <c r="M215" s="284"/>
      <c r="N215" s="285"/>
      <c r="O215" s="285"/>
      <c r="P215" s="285"/>
      <c r="Q215" s="285"/>
      <c r="R215" s="285"/>
      <c r="S215" s="285"/>
      <c r="T215" s="28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87" t="s">
        <v>213</v>
      </c>
      <c r="AU215" s="287" t="s">
        <v>90</v>
      </c>
      <c r="AV215" s="13" t="s">
        <v>90</v>
      </c>
      <c r="AW215" s="13" t="s">
        <v>33</v>
      </c>
      <c r="AX215" s="13" t="s">
        <v>78</v>
      </c>
      <c r="AY215" s="287" t="s">
        <v>204</v>
      </c>
    </row>
    <row r="216" s="13" customFormat="1">
      <c r="A216" s="13"/>
      <c r="B216" s="276"/>
      <c r="C216" s="277"/>
      <c r="D216" s="278" t="s">
        <v>213</v>
      </c>
      <c r="E216" s="279" t="s">
        <v>1</v>
      </c>
      <c r="F216" s="280" t="s">
        <v>845</v>
      </c>
      <c r="G216" s="277"/>
      <c r="H216" s="281">
        <v>12</v>
      </c>
      <c r="I216" s="282"/>
      <c r="J216" s="277"/>
      <c r="K216" s="277"/>
      <c r="L216" s="283"/>
      <c r="M216" s="284"/>
      <c r="N216" s="285"/>
      <c r="O216" s="285"/>
      <c r="P216" s="285"/>
      <c r="Q216" s="285"/>
      <c r="R216" s="285"/>
      <c r="S216" s="285"/>
      <c r="T216" s="28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87" t="s">
        <v>213</v>
      </c>
      <c r="AU216" s="287" t="s">
        <v>90</v>
      </c>
      <c r="AV216" s="13" t="s">
        <v>90</v>
      </c>
      <c r="AW216" s="13" t="s">
        <v>33</v>
      </c>
      <c r="AX216" s="13" t="s">
        <v>78</v>
      </c>
      <c r="AY216" s="287" t="s">
        <v>204</v>
      </c>
    </row>
    <row r="217" s="13" customFormat="1">
      <c r="A217" s="13"/>
      <c r="B217" s="276"/>
      <c r="C217" s="277"/>
      <c r="D217" s="278" t="s">
        <v>213</v>
      </c>
      <c r="E217" s="279" t="s">
        <v>1</v>
      </c>
      <c r="F217" s="280" t="s">
        <v>846</v>
      </c>
      <c r="G217" s="277"/>
      <c r="H217" s="281">
        <v>13</v>
      </c>
      <c r="I217" s="282"/>
      <c r="J217" s="277"/>
      <c r="K217" s="277"/>
      <c r="L217" s="283"/>
      <c r="M217" s="284"/>
      <c r="N217" s="285"/>
      <c r="O217" s="285"/>
      <c r="P217" s="285"/>
      <c r="Q217" s="285"/>
      <c r="R217" s="285"/>
      <c r="S217" s="285"/>
      <c r="T217" s="28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87" t="s">
        <v>213</v>
      </c>
      <c r="AU217" s="287" t="s">
        <v>90</v>
      </c>
      <c r="AV217" s="13" t="s">
        <v>90</v>
      </c>
      <c r="AW217" s="13" t="s">
        <v>33</v>
      </c>
      <c r="AX217" s="13" t="s">
        <v>78</v>
      </c>
      <c r="AY217" s="287" t="s">
        <v>204</v>
      </c>
    </row>
    <row r="218" s="13" customFormat="1">
      <c r="A218" s="13"/>
      <c r="B218" s="276"/>
      <c r="C218" s="277"/>
      <c r="D218" s="278" t="s">
        <v>213</v>
      </c>
      <c r="E218" s="279" t="s">
        <v>1</v>
      </c>
      <c r="F218" s="280" t="s">
        <v>847</v>
      </c>
      <c r="G218" s="277"/>
      <c r="H218" s="281">
        <v>4</v>
      </c>
      <c r="I218" s="282"/>
      <c r="J218" s="277"/>
      <c r="K218" s="277"/>
      <c r="L218" s="283"/>
      <c r="M218" s="284"/>
      <c r="N218" s="285"/>
      <c r="O218" s="285"/>
      <c r="P218" s="285"/>
      <c r="Q218" s="285"/>
      <c r="R218" s="285"/>
      <c r="S218" s="285"/>
      <c r="T218" s="28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87" t="s">
        <v>213</v>
      </c>
      <c r="AU218" s="287" t="s">
        <v>90</v>
      </c>
      <c r="AV218" s="13" t="s">
        <v>90</v>
      </c>
      <c r="AW218" s="13" t="s">
        <v>33</v>
      </c>
      <c r="AX218" s="13" t="s">
        <v>78</v>
      </c>
      <c r="AY218" s="287" t="s">
        <v>204</v>
      </c>
    </row>
    <row r="219" s="13" customFormat="1">
      <c r="A219" s="13"/>
      <c r="B219" s="276"/>
      <c r="C219" s="277"/>
      <c r="D219" s="278" t="s">
        <v>213</v>
      </c>
      <c r="E219" s="279" t="s">
        <v>1</v>
      </c>
      <c r="F219" s="280" t="s">
        <v>848</v>
      </c>
      <c r="G219" s="277"/>
      <c r="H219" s="281">
        <v>3</v>
      </c>
      <c r="I219" s="282"/>
      <c r="J219" s="277"/>
      <c r="K219" s="277"/>
      <c r="L219" s="283"/>
      <c r="M219" s="284"/>
      <c r="N219" s="285"/>
      <c r="O219" s="285"/>
      <c r="P219" s="285"/>
      <c r="Q219" s="285"/>
      <c r="R219" s="285"/>
      <c r="S219" s="285"/>
      <c r="T219" s="28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87" t="s">
        <v>213</v>
      </c>
      <c r="AU219" s="287" t="s">
        <v>90</v>
      </c>
      <c r="AV219" s="13" t="s">
        <v>90</v>
      </c>
      <c r="AW219" s="13" t="s">
        <v>33</v>
      </c>
      <c r="AX219" s="13" t="s">
        <v>78</v>
      </c>
      <c r="AY219" s="287" t="s">
        <v>204</v>
      </c>
    </row>
    <row r="220" s="14" customFormat="1">
      <c r="A220" s="14"/>
      <c r="B220" s="288"/>
      <c r="C220" s="289"/>
      <c r="D220" s="278" t="s">
        <v>213</v>
      </c>
      <c r="E220" s="290" t="s">
        <v>1</v>
      </c>
      <c r="F220" s="291" t="s">
        <v>218</v>
      </c>
      <c r="G220" s="289"/>
      <c r="H220" s="292">
        <v>40</v>
      </c>
      <c r="I220" s="293"/>
      <c r="J220" s="289"/>
      <c r="K220" s="289"/>
      <c r="L220" s="294"/>
      <c r="M220" s="295"/>
      <c r="N220" s="296"/>
      <c r="O220" s="296"/>
      <c r="P220" s="296"/>
      <c r="Q220" s="296"/>
      <c r="R220" s="296"/>
      <c r="S220" s="296"/>
      <c r="T220" s="29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98" t="s">
        <v>213</v>
      </c>
      <c r="AU220" s="298" t="s">
        <v>90</v>
      </c>
      <c r="AV220" s="14" t="s">
        <v>211</v>
      </c>
      <c r="AW220" s="14" t="s">
        <v>33</v>
      </c>
      <c r="AX220" s="14" t="s">
        <v>85</v>
      </c>
      <c r="AY220" s="298" t="s">
        <v>204</v>
      </c>
    </row>
    <row r="221" s="2" customFormat="1" ht="24.15" customHeight="1">
      <c r="A221" s="40"/>
      <c r="B221" s="41"/>
      <c r="C221" s="310" t="s">
        <v>439</v>
      </c>
      <c r="D221" s="310" t="s">
        <v>392</v>
      </c>
      <c r="E221" s="311" t="s">
        <v>849</v>
      </c>
      <c r="F221" s="312" t="s">
        <v>850</v>
      </c>
      <c r="G221" s="313" t="s">
        <v>292</v>
      </c>
      <c r="H221" s="314">
        <v>8</v>
      </c>
      <c r="I221" s="315"/>
      <c r="J221" s="316">
        <f>ROUND(I221*H221,2)</f>
        <v>0</v>
      </c>
      <c r="K221" s="317"/>
      <c r="L221" s="318"/>
      <c r="M221" s="319" t="s">
        <v>1</v>
      </c>
      <c r="N221" s="320" t="s">
        <v>44</v>
      </c>
      <c r="O221" s="99"/>
      <c r="P221" s="273">
        <f>O221*H221</f>
        <v>0</v>
      </c>
      <c r="Q221" s="273">
        <v>0.00025000000000000001</v>
      </c>
      <c r="R221" s="273">
        <f>Q221*H221</f>
        <v>0.002</v>
      </c>
      <c r="S221" s="273">
        <v>0</v>
      </c>
      <c r="T221" s="274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75" t="s">
        <v>379</v>
      </c>
      <c r="AT221" s="275" t="s">
        <v>392</v>
      </c>
      <c r="AU221" s="275" t="s">
        <v>90</v>
      </c>
      <c r="AY221" s="17" t="s">
        <v>204</v>
      </c>
      <c r="BE221" s="160">
        <f>IF(N221="základná",J221,0)</f>
        <v>0</v>
      </c>
      <c r="BF221" s="160">
        <f>IF(N221="znížená",J221,0)</f>
        <v>0</v>
      </c>
      <c r="BG221" s="160">
        <f>IF(N221="zákl. prenesená",J221,0)</f>
        <v>0</v>
      </c>
      <c r="BH221" s="160">
        <f>IF(N221="zníž. prenesená",J221,0)</f>
        <v>0</v>
      </c>
      <c r="BI221" s="160">
        <f>IF(N221="nulová",J221,0)</f>
        <v>0</v>
      </c>
      <c r="BJ221" s="17" t="s">
        <v>90</v>
      </c>
      <c r="BK221" s="160">
        <f>ROUND(I221*H221,2)</f>
        <v>0</v>
      </c>
      <c r="BL221" s="17" t="s">
        <v>254</v>
      </c>
      <c r="BM221" s="275" t="s">
        <v>851</v>
      </c>
    </row>
    <row r="222" s="2" customFormat="1" ht="24.15" customHeight="1">
      <c r="A222" s="40"/>
      <c r="B222" s="41"/>
      <c r="C222" s="310" t="s">
        <v>444</v>
      </c>
      <c r="D222" s="310" t="s">
        <v>392</v>
      </c>
      <c r="E222" s="311" t="s">
        <v>852</v>
      </c>
      <c r="F222" s="312" t="s">
        <v>853</v>
      </c>
      <c r="G222" s="313" t="s">
        <v>292</v>
      </c>
      <c r="H222" s="314">
        <v>12</v>
      </c>
      <c r="I222" s="315"/>
      <c r="J222" s="316">
        <f>ROUND(I222*H222,2)</f>
        <v>0</v>
      </c>
      <c r="K222" s="317"/>
      <c r="L222" s="318"/>
      <c r="M222" s="319" t="s">
        <v>1</v>
      </c>
      <c r="N222" s="320" t="s">
        <v>44</v>
      </c>
      <c r="O222" s="99"/>
      <c r="P222" s="273">
        <f>O222*H222</f>
        <v>0</v>
      </c>
      <c r="Q222" s="273">
        <v>0.00025000000000000001</v>
      </c>
      <c r="R222" s="273">
        <f>Q222*H222</f>
        <v>0.0030000000000000001</v>
      </c>
      <c r="S222" s="273">
        <v>0</v>
      </c>
      <c r="T222" s="274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75" t="s">
        <v>379</v>
      </c>
      <c r="AT222" s="275" t="s">
        <v>392</v>
      </c>
      <c r="AU222" s="275" t="s">
        <v>90</v>
      </c>
      <c r="AY222" s="17" t="s">
        <v>204</v>
      </c>
      <c r="BE222" s="160">
        <f>IF(N222="základná",J222,0)</f>
        <v>0</v>
      </c>
      <c r="BF222" s="160">
        <f>IF(N222="znížená",J222,0)</f>
        <v>0</v>
      </c>
      <c r="BG222" s="160">
        <f>IF(N222="zákl. prenesená",J222,0)</f>
        <v>0</v>
      </c>
      <c r="BH222" s="160">
        <f>IF(N222="zníž. prenesená",J222,0)</f>
        <v>0</v>
      </c>
      <c r="BI222" s="160">
        <f>IF(N222="nulová",J222,0)</f>
        <v>0</v>
      </c>
      <c r="BJ222" s="17" t="s">
        <v>90</v>
      </c>
      <c r="BK222" s="160">
        <f>ROUND(I222*H222,2)</f>
        <v>0</v>
      </c>
      <c r="BL222" s="17" t="s">
        <v>254</v>
      </c>
      <c r="BM222" s="275" t="s">
        <v>854</v>
      </c>
    </row>
    <row r="223" s="2" customFormat="1" ht="24.15" customHeight="1">
      <c r="A223" s="40"/>
      <c r="B223" s="41"/>
      <c r="C223" s="310" t="s">
        <v>449</v>
      </c>
      <c r="D223" s="310" t="s">
        <v>392</v>
      </c>
      <c r="E223" s="311" t="s">
        <v>855</v>
      </c>
      <c r="F223" s="312" t="s">
        <v>856</v>
      </c>
      <c r="G223" s="313" t="s">
        <v>292</v>
      </c>
      <c r="H223" s="314">
        <v>13</v>
      </c>
      <c r="I223" s="315"/>
      <c r="J223" s="316">
        <f>ROUND(I223*H223,2)</f>
        <v>0</v>
      </c>
      <c r="K223" s="317"/>
      <c r="L223" s="318"/>
      <c r="M223" s="319" t="s">
        <v>1</v>
      </c>
      <c r="N223" s="320" t="s">
        <v>44</v>
      </c>
      <c r="O223" s="99"/>
      <c r="P223" s="273">
        <f>O223*H223</f>
        <v>0</v>
      </c>
      <c r="Q223" s="273">
        <v>0.00025000000000000001</v>
      </c>
      <c r="R223" s="273">
        <f>Q223*H223</f>
        <v>0.0032500000000000003</v>
      </c>
      <c r="S223" s="273">
        <v>0</v>
      </c>
      <c r="T223" s="27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75" t="s">
        <v>379</v>
      </c>
      <c r="AT223" s="275" t="s">
        <v>392</v>
      </c>
      <c r="AU223" s="275" t="s">
        <v>90</v>
      </c>
      <c r="AY223" s="17" t="s">
        <v>204</v>
      </c>
      <c r="BE223" s="160">
        <f>IF(N223="základná",J223,0)</f>
        <v>0</v>
      </c>
      <c r="BF223" s="160">
        <f>IF(N223="znížená",J223,0)</f>
        <v>0</v>
      </c>
      <c r="BG223" s="160">
        <f>IF(N223="zákl. prenesená",J223,0)</f>
        <v>0</v>
      </c>
      <c r="BH223" s="160">
        <f>IF(N223="zníž. prenesená",J223,0)</f>
        <v>0</v>
      </c>
      <c r="BI223" s="160">
        <f>IF(N223="nulová",J223,0)</f>
        <v>0</v>
      </c>
      <c r="BJ223" s="17" t="s">
        <v>90</v>
      </c>
      <c r="BK223" s="160">
        <f>ROUND(I223*H223,2)</f>
        <v>0</v>
      </c>
      <c r="BL223" s="17" t="s">
        <v>254</v>
      </c>
      <c r="BM223" s="275" t="s">
        <v>857</v>
      </c>
    </row>
    <row r="224" s="2" customFormat="1" ht="24.15" customHeight="1">
      <c r="A224" s="40"/>
      <c r="B224" s="41"/>
      <c r="C224" s="310" t="s">
        <v>454</v>
      </c>
      <c r="D224" s="310" t="s">
        <v>392</v>
      </c>
      <c r="E224" s="311" t="s">
        <v>858</v>
      </c>
      <c r="F224" s="312" t="s">
        <v>859</v>
      </c>
      <c r="G224" s="313" t="s">
        <v>292</v>
      </c>
      <c r="H224" s="314">
        <v>4</v>
      </c>
      <c r="I224" s="315"/>
      <c r="J224" s="316">
        <f>ROUND(I224*H224,2)</f>
        <v>0</v>
      </c>
      <c r="K224" s="317"/>
      <c r="L224" s="318"/>
      <c r="M224" s="319" t="s">
        <v>1</v>
      </c>
      <c r="N224" s="320" t="s">
        <v>44</v>
      </c>
      <c r="O224" s="99"/>
      <c r="P224" s="273">
        <f>O224*H224</f>
        <v>0</v>
      </c>
      <c r="Q224" s="273">
        <v>0.00025000000000000001</v>
      </c>
      <c r="R224" s="273">
        <f>Q224*H224</f>
        <v>0.001</v>
      </c>
      <c r="S224" s="273">
        <v>0</v>
      </c>
      <c r="T224" s="274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75" t="s">
        <v>379</v>
      </c>
      <c r="AT224" s="275" t="s">
        <v>392</v>
      </c>
      <c r="AU224" s="275" t="s">
        <v>90</v>
      </c>
      <c r="AY224" s="17" t="s">
        <v>204</v>
      </c>
      <c r="BE224" s="160">
        <f>IF(N224="základná",J224,0)</f>
        <v>0</v>
      </c>
      <c r="BF224" s="160">
        <f>IF(N224="znížená",J224,0)</f>
        <v>0</v>
      </c>
      <c r="BG224" s="160">
        <f>IF(N224="zákl. prenesená",J224,0)</f>
        <v>0</v>
      </c>
      <c r="BH224" s="160">
        <f>IF(N224="zníž. prenesená",J224,0)</f>
        <v>0</v>
      </c>
      <c r="BI224" s="160">
        <f>IF(N224="nulová",J224,0)</f>
        <v>0</v>
      </c>
      <c r="BJ224" s="17" t="s">
        <v>90</v>
      </c>
      <c r="BK224" s="160">
        <f>ROUND(I224*H224,2)</f>
        <v>0</v>
      </c>
      <c r="BL224" s="17" t="s">
        <v>254</v>
      </c>
      <c r="BM224" s="275" t="s">
        <v>860</v>
      </c>
    </row>
    <row r="225" s="2" customFormat="1" ht="16.5" customHeight="1">
      <c r="A225" s="40"/>
      <c r="B225" s="41"/>
      <c r="C225" s="310" t="s">
        <v>458</v>
      </c>
      <c r="D225" s="310" t="s">
        <v>392</v>
      </c>
      <c r="E225" s="311" t="s">
        <v>861</v>
      </c>
      <c r="F225" s="312" t="s">
        <v>862</v>
      </c>
      <c r="G225" s="313" t="s">
        <v>292</v>
      </c>
      <c r="H225" s="314">
        <v>3</v>
      </c>
      <c r="I225" s="315"/>
      <c r="J225" s="316">
        <f>ROUND(I225*H225,2)</f>
        <v>0</v>
      </c>
      <c r="K225" s="317"/>
      <c r="L225" s="318"/>
      <c r="M225" s="319" t="s">
        <v>1</v>
      </c>
      <c r="N225" s="320" t="s">
        <v>44</v>
      </c>
      <c r="O225" s="99"/>
      <c r="P225" s="273">
        <f>O225*H225</f>
        <v>0</v>
      </c>
      <c r="Q225" s="273">
        <v>0.00050000000000000001</v>
      </c>
      <c r="R225" s="273">
        <f>Q225*H225</f>
        <v>0.0015</v>
      </c>
      <c r="S225" s="273">
        <v>0</v>
      </c>
      <c r="T225" s="27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75" t="s">
        <v>379</v>
      </c>
      <c r="AT225" s="275" t="s">
        <v>392</v>
      </c>
      <c r="AU225" s="275" t="s">
        <v>90</v>
      </c>
      <c r="AY225" s="17" t="s">
        <v>204</v>
      </c>
      <c r="BE225" s="160">
        <f>IF(N225="základná",J225,0)</f>
        <v>0</v>
      </c>
      <c r="BF225" s="160">
        <f>IF(N225="znížená",J225,0)</f>
        <v>0</v>
      </c>
      <c r="BG225" s="160">
        <f>IF(N225="zákl. prenesená",J225,0)</f>
        <v>0</v>
      </c>
      <c r="BH225" s="160">
        <f>IF(N225="zníž. prenesená",J225,0)</f>
        <v>0</v>
      </c>
      <c r="BI225" s="160">
        <f>IF(N225="nulová",J225,0)</f>
        <v>0</v>
      </c>
      <c r="BJ225" s="17" t="s">
        <v>90</v>
      </c>
      <c r="BK225" s="160">
        <f>ROUND(I225*H225,2)</f>
        <v>0</v>
      </c>
      <c r="BL225" s="17" t="s">
        <v>254</v>
      </c>
      <c r="BM225" s="275" t="s">
        <v>863</v>
      </c>
    </row>
    <row r="226" s="2" customFormat="1" ht="21.75" customHeight="1">
      <c r="A226" s="40"/>
      <c r="B226" s="41"/>
      <c r="C226" s="263" t="s">
        <v>464</v>
      </c>
      <c r="D226" s="263" t="s">
        <v>207</v>
      </c>
      <c r="E226" s="264" t="s">
        <v>864</v>
      </c>
      <c r="F226" s="265" t="s">
        <v>865</v>
      </c>
      <c r="G226" s="266" t="s">
        <v>292</v>
      </c>
      <c r="H226" s="267">
        <v>4</v>
      </c>
      <c r="I226" s="268"/>
      <c r="J226" s="269">
        <f>ROUND(I226*H226,2)</f>
        <v>0</v>
      </c>
      <c r="K226" s="270"/>
      <c r="L226" s="43"/>
      <c r="M226" s="271" t="s">
        <v>1</v>
      </c>
      <c r="N226" s="272" t="s">
        <v>44</v>
      </c>
      <c r="O226" s="99"/>
      <c r="P226" s="273">
        <f>O226*H226</f>
        <v>0</v>
      </c>
      <c r="Q226" s="273">
        <v>0</v>
      </c>
      <c r="R226" s="273">
        <f>Q226*H226</f>
        <v>0</v>
      </c>
      <c r="S226" s="273">
        <v>0</v>
      </c>
      <c r="T226" s="274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75" t="s">
        <v>254</v>
      </c>
      <c r="AT226" s="275" t="s">
        <v>207</v>
      </c>
      <c r="AU226" s="275" t="s">
        <v>90</v>
      </c>
      <c r="AY226" s="17" t="s">
        <v>204</v>
      </c>
      <c r="BE226" s="160">
        <f>IF(N226="základná",J226,0)</f>
        <v>0</v>
      </c>
      <c r="BF226" s="160">
        <f>IF(N226="znížená",J226,0)</f>
        <v>0</v>
      </c>
      <c r="BG226" s="160">
        <f>IF(N226="zákl. prenesená",J226,0)</f>
        <v>0</v>
      </c>
      <c r="BH226" s="160">
        <f>IF(N226="zníž. prenesená",J226,0)</f>
        <v>0</v>
      </c>
      <c r="BI226" s="160">
        <f>IF(N226="nulová",J226,0)</f>
        <v>0</v>
      </c>
      <c r="BJ226" s="17" t="s">
        <v>90</v>
      </c>
      <c r="BK226" s="160">
        <f>ROUND(I226*H226,2)</f>
        <v>0</v>
      </c>
      <c r="BL226" s="17" t="s">
        <v>254</v>
      </c>
      <c r="BM226" s="275" t="s">
        <v>866</v>
      </c>
    </row>
    <row r="227" s="13" customFormat="1">
      <c r="A227" s="13"/>
      <c r="B227" s="276"/>
      <c r="C227" s="277"/>
      <c r="D227" s="278" t="s">
        <v>213</v>
      </c>
      <c r="E227" s="279" t="s">
        <v>1</v>
      </c>
      <c r="F227" s="280" t="s">
        <v>867</v>
      </c>
      <c r="G227" s="277"/>
      <c r="H227" s="281">
        <v>4</v>
      </c>
      <c r="I227" s="282"/>
      <c r="J227" s="277"/>
      <c r="K227" s="277"/>
      <c r="L227" s="283"/>
      <c r="M227" s="284"/>
      <c r="N227" s="285"/>
      <c r="O227" s="285"/>
      <c r="P227" s="285"/>
      <c r="Q227" s="285"/>
      <c r="R227" s="285"/>
      <c r="S227" s="285"/>
      <c r="T227" s="28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87" t="s">
        <v>213</v>
      </c>
      <c r="AU227" s="287" t="s">
        <v>90</v>
      </c>
      <c r="AV227" s="13" t="s">
        <v>90</v>
      </c>
      <c r="AW227" s="13" t="s">
        <v>33</v>
      </c>
      <c r="AX227" s="13" t="s">
        <v>78</v>
      </c>
      <c r="AY227" s="287" t="s">
        <v>204</v>
      </c>
    </row>
    <row r="228" s="14" customFormat="1">
      <c r="A228" s="14"/>
      <c r="B228" s="288"/>
      <c r="C228" s="289"/>
      <c r="D228" s="278" t="s">
        <v>213</v>
      </c>
      <c r="E228" s="290" t="s">
        <v>1</v>
      </c>
      <c r="F228" s="291" t="s">
        <v>218</v>
      </c>
      <c r="G228" s="289"/>
      <c r="H228" s="292">
        <v>4</v>
      </c>
      <c r="I228" s="293"/>
      <c r="J228" s="289"/>
      <c r="K228" s="289"/>
      <c r="L228" s="294"/>
      <c r="M228" s="295"/>
      <c r="N228" s="296"/>
      <c r="O228" s="296"/>
      <c r="P228" s="296"/>
      <c r="Q228" s="296"/>
      <c r="R228" s="296"/>
      <c r="S228" s="296"/>
      <c r="T228" s="29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98" t="s">
        <v>213</v>
      </c>
      <c r="AU228" s="298" t="s">
        <v>90</v>
      </c>
      <c r="AV228" s="14" t="s">
        <v>211</v>
      </c>
      <c r="AW228" s="14" t="s">
        <v>33</v>
      </c>
      <c r="AX228" s="14" t="s">
        <v>85</v>
      </c>
      <c r="AY228" s="298" t="s">
        <v>204</v>
      </c>
    </row>
    <row r="229" s="2" customFormat="1" ht="24.15" customHeight="1">
      <c r="A229" s="40"/>
      <c r="B229" s="41"/>
      <c r="C229" s="310" t="s">
        <v>468</v>
      </c>
      <c r="D229" s="310" t="s">
        <v>392</v>
      </c>
      <c r="E229" s="311" t="s">
        <v>868</v>
      </c>
      <c r="F229" s="312" t="s">
        <v>869</v>
      </c>
      <c r="G229" s="313" t="s">
        <v>292</v>
      </c>
      <c r="H229" s="314">
        <v>4</v>
      </c>
      <c r="I229" s="315"/>
      <c r="J229" s="316">
        <f>ROUND(I229*H229,2)</f>
        <v>0</v>
      </c>
      <c r="K229" s="317"/>
      <c r="L229" s="318"/>
      <c r="M229" s="319" t="s">
        <v>1</v>
      </c>
      <c r="N229" s="320" t="s">
        <v>44</v>
      </c>
      <c r="O229" s="99"/>
      <c r="P229" s="273">
        <f>O229*H229</f>
        <v>0</v>
      </c>
      <c r="Q229" s="273">
        <v>0.00035</v>
      </c>
      <c r="R229" s="273">
        <f>Q229*H229</f>
        <v>0.0014</v>
      </c>
      <c r="S229" s="273">
        <v>0</v>
      </c>
      <c r="T229" s="274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75" t="s">
        <v>379</v>
      </c>
      <c r="AT229" s="275" t="s">
        <v>392</v>
      </c>
      <c r="AU229" s="275" t="s">
        <v>90</v>
      </c>
      <c r="AY229" s="17" t="s">
        <v>204</v>
      </c>
      <c r="BE229" s="160">
        <f>IF(N229="základná",J229,0)</f>
        <v>0</v>
      </c>
      <c r="BF229" s="160">
        <f>IF(N229="znížená",J229,0)</f>
        <v>0</v>
      </c>
      <c r="BG229" s="160">
        <f>IF(N229="zákl. prenesená",J229,0)</f>
        <v>0</v>
      </c>
      <c r="BH229" s="160">
        <f>IF(N229="zníž. prenesená",J229,0)</f>
        <v>0</v>
      </c>
      <c r="BI229" s="160">
        <f>IF(N229="nulová",J229,0)</f>
        <v>0</v>
      </c>
      <c r="BJ229" s="17" t="s">
        <v>90</v>
      </c>
      <c r="BK229" s="160">
        <f>ROUND(I229*H229,2)</f>
        <v>0</v>
      </c>
      <c r="BL229" s="17" t="s">
        <v>254</v>
      </c>
      <c r="BM229" s="275" t="s">
        <v>870</v>
      </c>
    </row>
    <row r="230" s="2" customFormat="1" ht="21.75" customHeight="1">
      <c r="A230" s="40"/>
      <c r="B230" s="41"/>
      <c r="C230" s="263" t="s">
        <v>472</v>
      </c>
      <c r="D230" s="263" t="s">
        <v>207</v>
      </c>
      <c r="E230" s="264" t="s">
        <v>871</v>
      </c>
      <c r="F230" s="265" t="s">
        <v>872</v>
      </c>
      <c r="G230" s="266" t="s">
        <v>292</v>
      </c>
      <c r="H230" s="267">
        <v>7</v>
      </c>
      <c r="I230" s="268"/>
      <c r="J230" s="269">
        <f>ROUND(I230*H230,2)</f>
        <v>0</v>
      </c>
      <c r="K230" s="270"/>
      <c r="L230" s="43"/>
      <c r="M230" s="271" t="s">
        <v>1</v>
      </c>
      <c r="N230" s="272" t="s">
        <v>44</v>
      </c>
      <c r="O230" s="99"/>
      <c r="P230" s="273">
        <f>O230*H230</f>
        <v>0</v>
      </c>
      <c r="Q230" s="273">
        <v>0</v>
      </c>
      <c r="R230" s="273">
        <f>Q230*H230</f>
        <v>0</v>
      </c>
      <c r="S230" s="273">
        <v>0.00048999999999999998</v>
      </c>
      <c r="T230" s="274">
        <f>S230*H230</f>
        <v>0.0034299999999999999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75" t="s">
        <v>254</v>
      </c>
      <c r="AT230" s="275" t="s">
        <v>207</v>
      </c>
      <c r="AU230" s="275" t="s">
        <v>90</v>
      </c>
      <c r="AY230" s="17" t="s">
        <v>204</v>
      </c>
      <c r="BE230" s="160">
        <f>IF(N230="základná",J230,0)</f>
        <v>0</v>
      </c>
      <c r="BF230" s="160">
        <f>IF(N230="znížená",J230,0)</f>
        <v>0</v>
      </c>
      <c r="BG230" s="160">
        <f>IF(N230="zákl. prenesená",J230,0)</f>
        <v>0</v>
      </c>
      <c r="BH230" s="160">
        <f>IF(N230="zníž. prenesená",J230,0)</f>
        <v>0</v>
      </c>
      <c r="BI230" s="160">
        <f>IF(N230="nulová",J230,0)</f>
        <v>0</v>
      </c>
      <c r="BJ230" s="17" t="s">
        <v>90</v>
      </c>
      <c r="BK230" s="160">
        <f>ROUND(I230*H230,2)</f>
        <v>0</v>
      </c>
      <c r="BL230" s="17" t="s">
        <v>254</v>
      </c>
      <c r="BM230" s="275" t="s">
        <v>873</v>
      </c>
    </row>
    <row r="231" s="2" customFormat="1" ht="16.5" customHeight="1">
      <c r="A231" s="40"/>
      <c r="B231" s="41"/>
      <c r="C231" s="263" t="s">
        <v>476</v>
      </c>
      <c r="D231" s="263" t="s">
        <v>207</v>
      </c>
      <c r="E231" s="264" t="s">
        <v>874</v>
      </c>
      <c r="F231" s="265" t="s">
        <v>875</v>
      </c>
      <c r="G231" s="266" t="s">
        <v>292</v>
      </c>
      <c r="H231" s="267">
        <v>7</v>
      </c>
      <c r="I231" s="268"/>
      <c r="J231" s="269">
        <f>ROUND(I231*H231,2)</f>
        <v>0</v>
      </c>
      <c r="K231" s="270"/>
      <c r="L231" s="43"/>
      <c r="M231" s="271" t="s">
        <v>1</v>
      </c>
      <c r="N231" s="272" t="s">
        <v>44</v>
      </c>
      <c r="O231" s="99"/>
      <c r="P231" s="273">
        <f>O231*H231</f>
        <v>0</v>
      </c>
      <c r="Q231" s="273">
        <v>8.0000000000000007E-05</v>
      </c>
      <c r="R231" s="273">
        <f>Q231*H231</f>
        <v>0.00056000000000000006</v>
      </c>
      <c r="S231" s="273">
        <v>0</v>
      </c>
      <c r="T231" s="274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75" t="s">
        <v>254</v>
      </c>
      <c r="AT231" s="275" t="s">
        <v>207</v>
      </c>
      <c r="AU231" s="275" t="s">
        <v>90</v>
      </c>
      <c r="AY231" s="17" t="s">
        <v>204</v>
      </c>
      <c r="BE231" s="160">
        <f>IF(N231="základná",J231,0)</f>
        <v>0</v>
      </c>
      <c r="BF231" s="160">
        <f>IF(N231="znížená",J231,0)</f>
        <v>0</v>
      </c>
      <c r="BG231" s="160">
        <f>IF(N231="zákl. prenesená",J231,0)</f>
        <v>0</v>
      </c>
      <c r="BH231" s="160">
        <f>IF(N231="zníž. prenesená",J231,0)</f>
        <v>0</v>
      </c>
      <c r="BI231" s="160">
        <f>IF(N231="nulová",J231,0)</f>
        <v>0</v>
      </c>
      <c r="BJ231" s="17" t="s">
        <v>90</v>
      </c>
      <c r="BK231" s="160">
        <f>ROUND(I231*H231,2)</f>
        <v>0</v>
      </c>
      <c r="BL231" s="17" t="s">
        <v>254</v>
      </c>
      <c r="BM231" s="275" t="s">
        <v>876</v>
      </c>
    </row>
    <row r="232" s="2" customFormat="1" ht="24.15" customHeight="1">
      <c r="A232" s="40"/>
      <c r="B232" s="41"/>
      <c r="C232" s="310" t="s">
        <v>480</v>
      </c>
      <c r="D232" s="310" t="s">
        <v>392</v>
      </c>
      <c r="E232" s="311" t="s">
        <v>877</v>
      </c>
      <c r="F232" s="312" t="s">
        <v>878</v>
      </c>
      <c r="G232" s="313" t="s">
        <v>292</v>
      </c>
      <c r="H232" s="314">
        <v>7</v>
      </c>
      <c r="I232" s="315"/>
      <c r="J232" s="316">
        <f>ROUND(I232*H232,2)</f>
        <v>0</v>
      </c>
      <c r="K232" s="317"/>
      <c r="L232" s="318"/>
      <c r="M232" s="319" t="s">
        <v>1</v>
      </c>
      <c r="N232" s="320" t="s">
        <v>44</v>
      </c>
      <c r="O232" s="99"/>
      <c r="P232" s="273">
        <f>O232*H232</f>
        <v>0</v>
      </c>
      <c r="Q232" s="273">
        <v>0.00021000000000000001</v>
      </c>
      <c r="R232" s="273">
        <f>Q232*H232</f>
        <v>0.00147</v>
      </c>
      <c r="S232" s="273">
        <v>0</v>
      </c>
      <c r="T232" s="27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75" t="s">
        <v>379</v>
      </c>
      <c r="AT232" s="275" t="s">
        <v>392</v>
      </c>
      <c r="AU232" s="275" t="s">
        <v>90</v>
      </c>
      <c r="AY232" s="17" t="s">
        <v>204</v>
      </c>
      <c r="BE232" s="160">
        <f>IF(N232="základná",J232,0)</f>
        <v>0</v>
      </c>
      <c r="BF232" s="160">
        <f>IF(N232="znížená",J232,0)</f>
        <v>0</v>
      </c>
      <c r="BG232" s="160">
        <f>IF(N232="zákl. prenesená",J232,0)</f>
        <v>0</v>
      </c>
      <c r="BH232" s="160">
        <f>IF(N232="zníž. prenesená",J232,0)</f>
        <v>0</v>
      </c>
      <c r="BI232" s="160">
        <f>IF(N232="nulová",J232,0)</f>
        <v>0</v>
      </c>
      <c r="BJ232" s="17" t="s">
        <v>90</v>
      </c>
      <c r="BK232" s="160">
        <f>ROUND(I232*H232,2)</f>
        <v>0</v>
      </c>
      <c r="BL232" s="17" t="s">
        <v>254</v>
      </c>
      <c r="BM232" s="275" t="s">
        <v>879</v>
      </c>
    </row>
    <row r="233" s="2" customFormat="1" ht="16.5" customHeight="1">
      <c r="A233" s="40"/>
      <c r="B233" s="41"/>
      <c r="C233" s="263" t="s">
        <v>486</v>
      </c>
      <c r="D233" s="263" t="s">
        <v>207</v>
      </c>
      <c r="E233" s="264" t="s">
        <v>880</v>
      </c>
      <c r="F233" s="265" t="s">
        <v>881</v>
      </c>
      <c r="G233" s="266" t="s">
        <v>292</v>
      </c>
      <c r="H233" s="267">
        <v>20</v>
      </c>
      <c r="I233" s="268"/>
      <c r="J233" s="269">
        <f>ROUND(I233*H233,2)</f>
        <v>0</v>
      </c>
      <c r="K233" s="270"/>
      <c r="L233" s="43"/>
      <c r="M233" s="271" t="s">
        <v>1</v>
      </c>
      <c r="N233" s="272" t="s">
        <v>44</v>
      </c>
      <c r="O233" s="99"/>
      <c r="P233" s="273">
        <f>O233*H233</f>
        <v>0</v>
      </c>
      <c r="Q233" s="273">
        <v>8.0000000000000007E-05</v>
      </c>
      <c r="R233" s="273">
        <f>Q233*H233</f>
        <v>0.0016000000000000001</v>
      </c>
      <c r="S233" s="273">
        <v>0</v>
      </c>
      <c r="T233" s="274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75" t="s">
        <v>254</v>
      </c>
      <c r="AT233" s="275" t="s">
        <v>207</v>
      </c>
      <c r="AU233" s="275" t="s">
        <v>90</v>
      </c>
      <c r="AY233" s="17" t="s">
        <v>204</v>
      </c>
      <c r="BE233" s="160">
        <f>IF(N233="základná",J233,0)</f>
        <v>0</v>
      </c>
      <c r="BF233" s="160">
        <f>IF(N233="znížená",J233,0)</f>
        <v>0</v>
      </c>
      <c r="BG233" s="160">
        <f>IF(N233="zákl. prenesená",J233,0)</f>
        <v>0</v>
      </c>
      <c r="BH233" s="160">
        <f>IF(N233="zníž. prenesená",J233,0)</f>
        <v>0</v>
      </c>
      <c r="BI233" s="160">
        <f>IF(N233="nulová",J233,0)</f>
        <v>0</v>
      </c>
      <c r="BJ233" s="17" t="s">
        <v>90</v>
      </c>
      <c r="BK233" s="160">
        <f>ROUND(I233*H233,2)</f>
        <v>0</v>
      </c>
      <c r="BL233" s="17" t="s">
        <v>254</v>
      </c>
      <c r="BM233" s="275" t="s">
        <v>882</v>
      </c>
    </row>
    <row r="234" s="13" customFormat="1">
      <c r="A234" s="13"/>
      <c r="B234" s="276"/>
      <c r="C234" s="277"/>
      <c r="D234" s="278" t="s">
        <v>213</v>
      </c>
      <c r="E234" s="279" t="s">
        <v>1</v>
      </c>
      <c r="F234" s="280" t="s">
        <v>883</v>
      </c>
      <c r="G234" s="277"/>
      <c r="H234" s="281">
        <v>9</v>
      </c>
      <c r="I234" s="282"/>
      <c r="J234" s="277"/>
      <c r="K234" s="277"/>
      <c r="L234" s="283"/>
      <c r="M234" s="284"/>
      <c r="N234" s="285"/>
      <c r="O234" s="285"/>
      <c r="P234" s="285"/>
      <c r="Q234" s="285"/>
      <c r="R234" s="285"/>
      <c r="S234" s="285"/>
      <c r="T234" s="28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87" t="s">
        <v>213</v>
      </c>
      <c r="AU234" s="287" t="s">
        <v>90</v>
      </c>
      <c r="AV234" s="13" t="s">
        <v>90</v>
      </c>
      <c r="AW234" s="13" t="s">
        <v>33</v>
      </c>
      <c r="AX234" s="13" t="s">
        <v>78</v>
      </c>
      <c r="AY234" s="287" t="s">
        <v>204</v>
      </c>
    </row>
    <row r="235" s="13" customFormat="1">
      <c r="A235" s="13"/>
      <c r="B235" s="276"/>
      <c r="C235" s="277"/>
      <c r="D235" s="278" t="s">
        <v>213</v>
      </c>
      <c r="E235" s="279" t="s">
        <v>1</v>
      </c>
      <c r="F235" s="280" t="s">
        <v>802</v>
      </c>
      <c r="G235" s="277"/>
      <c r="H235" s="281">
        <v>3</v>
      </c>
      <c r="I235" s="282"/>
      <c r="J235" s="277"/>
      <c r="K235" s="277"/>
      <c r="L235" s="283"/>
      <c r="M235" s="284"/>
      <c r="N235" s="285"/>
      <c r="O235" s="285"/>
      <c r="P235" s="285"/>
      <c r="Q235" s="285"/>
      <c r="R235" s="285"/>
      <c r="S235" s="285"/>
      <c r="T235" s="28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87" t="s">
        <v>213</v>
      </c>
      <c r="AU235" s="287" t="s">
        <v>90</v>
      </c>
      <c r="AV235" s="13" t="s">
        <v>90</v>
      </c>
      <c r="AW235" s="13" t="s">
        <v>33</v>
      </c>
      <c r="AX235" s="13" t="s">
        <v>78</v>
      </c>
      <c r="AY235" s="287" t="s">
        <v>204</v>
      </c>
    </row>
    <row r="236" s="13" customFormat="1">
      <c r="A236" s="13"/>
      <c r="B236" s="276"/>
      <c r="C236" s="277"/>
      <c r="D236" s="278" t="s">
        <v>213</v>
      </c>
      <c r="E236" s="279" t="s">
        <v>1</v>
      </c>
      <c r="F236" s="280" t="s">
        <v>884</v>
      </c>
      <c r="G236" s="277"/>
      <c r="H236" s="281">
        <v>4</v>
      </c>
      <c r="I236" s="282"/>
      <c r="J236" s="277"/>
      <c r="K236" s="277"/>
      <c r="L236" s="283"/>
      <c r="M236" s="284"/>
      <c r="N236" s="285"/>
      <c r="O236" s="285"/>
      <c r="P236" s="285"/>
      <c r="Q236" s="285"/>
      <c r="R236" s="285"/>
      <c r="S236" s="285"/>
      <c r="T236" s="28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87" t="s">
        <v>213</v>
      </c>
      <c r="AU236" s="287" t="s">
        <v>90</v>
      </c>
      <c r="AV236" s="13" t="s">
        <v>90</v>
      </c>
      <c r="AW236" s="13" t="s">
        <v>33</v>
      </c>
      <c r="AX236" s="13" t="s">
        <v>78</v>
      </c>
      <c r="AY236" s="287" t="s">
        <v>204</v>
      </c>
    </row>
    <row r="237" s="13" customFormat="1">
      <c r="A237" s="13"/>
      <c r="B237" s="276"/>
      <c r="C237" s="277"/>
      <c r="D237" s="278" t="s">
        <v>213</v>
      </c>
      <c r="E237" s="279" t="s">
        <v>1</v>
      </c>
      <c r="F237" s="280" t="s">
        <v>885</v>
      </c>
      <c r="G237" s="277"/>
      <c r="H237" s="281">
        <v>4</v>
      </c>
      <c r="I237" s="282"/>
      <c r="J237" s="277"/>
      <c r="K237" s="277"/>
      <c r="L237" s="283"/>
      <c r="M237" s="284"/>
      <c r="N237" s="285"/>
      <c r="O237" s="285"/>
      <c r="P237" s="285"/>
      <c r="Q237" s="285"/>
      <c r="R237" s="285"/>
      <c r="S237" s="285"/>
      <c r="T237" s="28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87" t="s">
        <v>213</v>
      </c>
      <c r="AU237" s="287" t="s">
        <v>90</v>
      </c>
      <c r="AV237" s="13" t="s">
        <v>90</v>
      </c>
      <c r="AW237" s="13" t="s">
        <v>33</v>
      </c>
      <c r="AX237" s="13" t="s">
        <v>78</v>
      </c>
      <c r="AY237" s="287" t="s">
        <v>204</v>
      </c>
    </row>
    <row r="238" s="14" customFormat="1">
      <c r="A238" s="14"/>
      <c r="B238" s="288"/>
      <c r="C238" s="289"/>
      <c r="D238" s="278" t="s">
        <v>213</v>
      </c>
      <c r="E238" s="290" t="s">
        <v>1</v>
      </c>
      <c r="F238" s="291" t="s">
        <v>218</v>
      </c>
      <c r="G238" s="289"/>
      <c r="H238" s="292">
        <v>20</v>
      </c>
      <c r="I238" s="293"/>
      <c r="J238" s="289"/>
      <c r="K238" s="289"/>
      <c r="L238" s="294"/>
      <c r="M238" s="295"/>
      <c r="N238" s="296"/>
      <c r="O238" s="296"/>
      <c r="P238" s="296"/>
      <c r="Q238" s="296"/>
      <c r="R238" s="296"/>
      <c r="S238" s="296"/>
      <c r="T238" s="29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98" t="s">
        <v>213</v>
      </c>
      <c r="AU238" s="298" t="s">
        <v>90</v>
      </c>
      <c r="AV238" s="14" t="s">
        <v>211</v>
      </c>
      <c r="AW238" s="14" t="s">
        <v>33</v>
      </c>
      <c r="AX238" s="14" t="s">
        <v>85</v>
      </c>
      <c r="AY238" s="298" t="s">
        <v>204</v>
      </c>
    </row>
    <row r="239" s="2" customFormat="1" ht="24.15" customHeight="1">
      <c r="A239" s="40"/>
      <c r="B239" s="41"/>
      <c r="C239" s="310" t="s">
        <v>491</v>
      </c>
      <c r="D239" s="310" t="s">
        <v>392</v>
      </c>
      <c r="E239" s="311" t="s">
        <v>886</v>
      </c>
      <c r="F239" s="312" t="s">
        <v>887</v>
      </c>
      <c r="G239" s="313" t="s">
        <v>292</v>
      </c>
      <c r="H239" s="314">
        <v>20</v>
      </c>
      <c r="I239" s="315"/>
      <c r="J239" s="316">
        <f>ROUND(I239*H239,2)</f>
        <v>0</v>
      </c>
      <c r="K239" s="317"/>
      <c r="L239" s="318"/>
      <c r="M239" s="319" t="s">
        <v>1</v>
      </c>
      <c r="N239" s="320" t="s">
        <v>44</v>
      </c>
      <c r="O239" s="99"/>
      <c r="P239" s="273">
        <f>O239*H239</f>
        <v>0</v>
      </c>
      <c r="Q239" s="273">
        <v>0.0035999999999999999</v>
      </c>
      <c r="R239" s="273">
        <f>Q239*H239</f>
        <v>0.071999999999999995</v>
      </c>
      <c r="S239" s="273">
        <v>0</v>
      </c>
      <c r="T239" s="27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75" t="s">
        <v>379</v>
      </c>
      <c r="AT239" s="275" t="s">
        <v>392</v>
      </c>
      <c r="AU239" s="275" t="s">
        <v>90</v>
      </c>
      <c r="AY239" s="17" t="s">
        <v>204</v>
      </c>
      <c r="BE239" s="160">
        <f>IF(N239="základná",J239,0)</f>
        <v>0</v>
      </c>
      <c r="BF239" s="160">
        <f>IF(N239="znížená",J239,0)</f>
        <v>0</v>
      </c>
      <c r="BG239" s="160">
        <f>IF(N239="zákl. prenesená",J239,0)</f>
        <v>0</v>
      </c>
      <c r="BH239" s="160">
        <f>IF(N239="zníž. prenesená",J239,0)</f>
        <v>0</v>
      </c>
      <c r="BI239" s="160">
        <f>IF(N239="nulová",J239,0)</f>
        <v>0</v>
      </c>
      <c r="BJ239" s="17" t="s">
        <v>90</v>
      </c>
      <c r="BK239" s="160">
        <f>ROUND(I239*H239,2)</f>
        <v>0</v>
      </c>
      <c r="BL239" s="17" t="s">
        <v>254</v>
      </c>
      <c r="BM239" s="275" t="s">
        <v>888</v>
      </c>
    </row>
    <row r="240" s="2" customFormat="1" ht="33" customHeight="1">
      <c r="A240" s="40"/>
      <c r="B240" s="41"/>
      <c r="C240" s="263" t="s">
        <v>495</v>
      </c>
      <c r="D240" s="263" t="s">
        <v>207</v>
      </c>
      <c r="E240" s="264" t="s">
        <v>889</v>
      </c>
      <c r="F240" s="265" t="s">
        <v>890</v>
      </c>
      <c r="G240" s="266" t="s">
        <v>292</v>
      </c>
      <c r="H240" s="267">
        <v>9</v>
      </c>
      <c r="I240" s="268"/>
      <c r="J240" s="269">
        <f>ROUND(I240*H240,2)</f>
        <v>0</v>
      </c>
      <c r="K240" s="270"/>
      <c r="L240" s="43"/>
      <c r="M240" s="271" t="s">
        <v>1</v>
      </c>
      <c r="N240" s="272" t="s">
        <v>44</v>
      </c>
      <c r="O240" s="99"/>
      <c r="P240" s="273">
        <f>O240*H240</f>
        <v>0</v>
      </c>
      <c r="Q240" s="273">
        <v>0.00010000000000000001</v>
      </c>
      <c r="R240" s="273">
        <f>Q240*H240</f>
        <v>0.00090000000000000008</v>
      </c>
      <c r="S240" s="273">
        <v>0</v>
      </c>
      <c r="T240" s="274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75" t="s">
        <v>254</v>
      </c>
      <c r="AT240" s="275" t="s">
        <v>207</v>
      </c>
      <c r="AU240" s="275" t="s">
        <v>90</v>
      </c>
      <c r="AY240" s="17" t="s">
        <v>204</v>
      </c>
      <c r="BE240" s="160">
        <f>IF(N240="základná",J240,0)</f>
        <v>0</v>
      </c>
      <c r="BF240" s="160">
        <f>IF(N240="znížená",J240,0)</f>
        <v>0</v>
      </c>
      <c r="BG240" s="160">
        <f>IF(N240="zákl. prenesená",J240,0)</f>
        <v>0</v>
      </c>
      <c r="BH240" s="160">
        <f>IF(N240="zníž. prenesená",J240,0)</f>
        <v>0</v>
      </c>
      <c r="BI240" s="160">
        <f>IF(N240="nulová",J240,0)</f>
        <v>0</v>
      </c>
      <c r="BJ240" s="17" t="s">
        <v>90</v>
      </c>
      <c r="BK240" s="160">
        <f>ROUND(I240*H240,2)</f>
        <v>0</v>
      </c>
      <c r="BL240" s="17" t="s">
        <v>254</v>
      </c>
      <c r="BM240" s="275" t="s">
        <v>891</v>
      </c>
    </row>
    <row r="241" s="2" customFormat="1" ht="16.5" customHeight="1">
      <c r="A241" s="40"/>
      <c r="B241" s="41"/>
      <c r="C241" s="310" t="s">
        <v>499</v>
      </c>
      <c r="D241" s="310" t="s">
        <v>392</v>
      </c>
      <c r="E241" s="311" t="s">
        <v>892</v>
      </c>
      <c r="F241" s="312" t="s">
        <v>893</v>
      </c>
      <c r="G241" s="313" t="s">
        <v>292</v>
      </c>
      <c r="H241" s="314">
        <v>9</v>
      </c>
      <c r="I241" s="315"/>
      <c r="J241" s="316">
        <f>ROUND(I241*H241,2)</f>
        <v>0</v>
      </c>
      <c r="K241" s="317"/>
      <c r="L241" s="318"/>
      <c r="M241" s="319" t="s">
        <v>1</v>
      </c>
      <c r="N241" s="320" t="s">
        <v>44</v>
      </c>
      <c r="O241" s="99"/>
      <c r="P241" s="273">
        <f>O241*H241</f>
        <v>0</v>
      </c>
      <c r="Q241" s="273">
        <v>0.002</v>
      </c>
      <c r="R241" s="273">
        <f>Q241*H241</f>
        <v>0.018000000000000002</v>
      </c>
      <c r="S241" s="273">
        <v>0</v>
      </c>
      <c r="T241" s="274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75" t="s">
        <v>379</v>
      </c>
      <c r="AT241" s="275" t="s">
        <v>392</v>
      </c>
      <c r="AU241" s="275" t="s">
        <v>90</v>
      </c>
      <c r="AY241" s="17" t="s">
        <v>204</v>
      </c>
      <c r="BE241" s="160">
        <f>IF(N241="základná",J241,0)</f>
        <v>0</v>
      </c>
      <c r="BF241" s="160">
        <f>IF(N241="znížená",J241,0)</f>
        <v>0</v>
      </c>
      <c r="BG241" s="160">
        <f>IF(N241="zákl. prenesená",J241,0)</f>
        <v>0</v>
      </c>
      <c r="BH241" s="160">
        <f>IF(N241="zníž. prenesená",J241,0)</f>
        <v>0</v>
      </c>
      <c r="BI241" s="160">
        <f>IF(N241="nulová",J241,0)</f>
        <v>0</v>
      </c>
      <c r="BJ241" s="17" t="s">
        <v>90</v>
      </c>
      <c r="BK241" s="160">
        <f>ROUND(I241*H241,2)</f>
        <v>0</v>
      </c>
      <c r="BL241" s="17" t="s">
        <v>254</v>
      </c>
      <c r="BM241" s="275" t="s">
        <v>894</v>
      </c>
    </row>
    <row r="242" s="2" customFormat="1" ht="21.75" customHeight="1">
      <c r="A242" s="40"/>
      <c r="B242" s="41"/>
      <c r="C242" s="263" t="s">
        <v>503</v>
      </c>
      <c r="D242" s="263" t="s">
        <v>207</v>
      </c>
      <c r="E242" s="264" t="s">
        <v>895</v>
      </c>
      <c r="F242" s="265" t="s">
        <v>896</v>
      </c>
      <c r="G242" s="266" t="s">
        <v>292</v>
      </c>
      <c r="H242" s="267">
        <v>4</v>
      </c>
      <c r="I242" s="268"/>
      <c r="J242" s="269">
        <f>ROUND(I242*H242,2)</f>
        <v>0</v>
      </c>
      <c r="K242" s="270"/>
      <c r="L242" s="43"/>
      <c r="M242" s="271" t="s">
        <v>1</v>
      </c>
      <c r="N242" s="272" t="s">
        <v>44</v>
      </c>
      <c r="O242" s="99"/>
      <c r="P242" s="273">
        <f>O242*H242</f>
        <v>0</v>
      </c>
      <c r="Q242" s="273">
        <v>4.1999999999999996E-06</v>
      </c>
      <c r="R242" s="273">
        <f>Q242*H242</f>
        <v>1.6799999999999998E-05</v>
      </c>
      <c r="S242" s="273">
        <v>0</v>
      </c>
      <c r="T242" s="274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75" t="s">
        <v>254</v>
      </c>
      <c r="AT242" s="275" t="s">
        <v>207</v>
      </c>
      <c r="AU242" s="275" t="s">
        <v>90</v>
      </c>
      <c r="AY242" s="17" t="s">
        <v>204</v>
      </c>
      <c r="BE242" s="160">
        <f>IF(N242="základná",J242,0)</f>
        <v>0</v>
      </c>
      <c r="BF242" s="160">
        <f>IF(N242="znížená",J242,0)</f>
        <v>0</v>
      </c>
      <c r="BG242" s="160">
        <f>IF(N242="zákl. prenesená",J242,0)</f>
        <v>0</v>
      </c>
      <c r="BH242" s="160">
        <f>IF(N242="zníž. prenesená",J242,0)</f>
        <v>0</v>
      </c>
      <c r="BI242" s="160">
        <f>IF(N242="nulová",J242,0)</f>
        <v>0</v>
      </c>
      <c r="BJ242" s="17" t="s">
        <v>90</v>
      </c>
      <c r="BK242" s="160">
        <f>ROUND(I242*H242,2)</f>
        <v>0</v>
      </c>
      <c r="BL242" s="17" t="s">
        <v>254</v>
      </c>
      <c r="BM242" s="275" t="s">
        <v>897</v>
      </c>
    </row>
    <row r="243" s="2" customFormat="1" ht="16.5" customHeight="1">
      <c r="A243" s="40"/>
      <c r="B243" s="41"/>
      <c r="C243" s="310" t="s">
        <v>507</v>
      </c>
      <c r="D243" s="310" t="s">
        <v>392</v>
      </c>
      <c r="E243" s="311" t="s">
        <v>898</v>
      </c>
      <c r="F243" s="312" t="s">
        <v>899</v>
      </c>
      <c r="G243" s="313" t="s">
        <v>292</v>
      </c>
      <c r="H243" s="314">
        <v>4</v>
      </c>
      <c r="I243" s="315"/>
      <c r="J243" s="316">
        <f>ROUND(I243*H243,2)</f>
        <v>0</v>
      </c>
      <c r="K243" s="317"/>
      <c r="L243" s="318"/>
      <c r="M243" s="319" t="s">
        <v>1</v>
      </c>
      <c r="N243" s="320" t="s">
        <v>44</v>
      </c>
      <c r="O243" s="99"/>
      <c r="P243" s="273">
        <f>O243*H243</f>
        <v>0</v>
      </c>
      <c r="Q243" s="273">
        <v>0.0014</v>
      </c>
      <c r="R243" s="273">
        <f>Q243*H243</f>
        <v>0.0055999999999999999</v>
      </c>
      <c r="S243" s="273">
        <v>0</v>
      </c>
      <c r="T243" s="274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75" t="s">
        <v>379</v>
      </c>
      <c r="AT243" s="275" t="s">
        <v>392</v>
      </c>
      <c r="AU243" s="275" t="s">
        <v>90</v>
      </c>
      <c r="AY243" s="17" t="s">
        <v>204</v>
      </c>
      <c r="BE243" s="160">
        <f>IF(N243="základná",J243,0)</f>
        <v>0</v>
      </c>
      <c r="BF243" s="160">
        <f>IF(N243="znížená",J243,0)</f>
        <v>0</v>
      </c>
      <c r="BG243" s="160">
        <f>IF(N243="zákl. prenesená",J243,0)</f>
        <v>0</v>
      </c>
      <c r="BH243" s="160">
        <f>IF(N243="zníž. prenesená",J243,0)</f>
        <v>0</v>
      </c>
      <c r="BI243" s="160">
        <f>IF(N243="nulová",J243,0)</f>
        <v>0</v>
      </c>
      <c r="BJ243" s="17" t="s">
        <v>90</v>
      </c>
      <c r="BK243" s="160">
        <f>ROUND(I243*H243,2)</f>
        <v>0</v>
      </c>
      <c r="BL243" s="17" t="s">
        <v>254</v>
      </c>
      <c r="BM243" s="275" t="s">
        <v>900</v>
      </c>
    </row>
    <row r="244" s="2" customFormat="1" ht="24.15" customHeight="1">
      <c r="A244" s="40"/>
      <c r="B244" s="41"/>
      <c r="C244" s="263" t="s">
        <v>513</v>
      </c>
      <c r="D244" s="263" t="s">
        <v>207</v>
      </c>
      <c r="E244" s="264" t="s">
        <v>901</v>
      </c>
      <c r="F244" s="265" t="s">
        <v>902</v>
      </c>
      <c r="G244" s="266" t="s">
        <v>292</v>
      </c>
      <c r="H244" s="267">
        <v>4</v>
      </c>
      <c r="I244" s="268"/>
      <c r="J244" s="269">
        <f>ROUND(I244*H244,2)</f>
        <v>0</v>
      </c>
      <c r="K244" s="270"/>
      <c r="L244" s="43"/>
      <c r="M244" s="271" t="s">
        <v>1</v>
      </c>
      <c r="N244" s="272" t="s">
        <v>44</v>
      </c>
      <c r="O244" s="99"/>
      <c r="P244" s="273">
        <f>O244*H244</f>
        <v>0</v>
      </c>
      <c r="Q244" s="273">
        <v>4.1999999999999996E-06</v>
      </c>
      <c r="R244" s="273">
        <f>Q244*H244</f>
        <v>1.6799999999999998E-05</v>
      </c>
      <c r="S244" s="273">
        <v>0</v>
      </c>
      <c r="T244" s="274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75" t="s">
        <v>254</v>
      </c>
      <c r="AT244" s="275" t="s">
        <v>207</v>
      </c>
      <c r="AU244" s="275" t="s">
        <v>90</v>
      </c>
      <c r="AY244" s="17" t="s">
        <v>204</v>
      </c>
      <c r="BE244" s="160">
        <f>IF(N244="základná",J244,0)</f>
        <v>0</v>
      </c>
      <c r="BF244" s="160">
        <f>IF(N244="znížená",J244,0)</f>
        <v>0</v>
      </c>
      <c r="BG244" s="160">
        <f>IF(N244="zákl. prenesená",J244,0)</f>
        <v>0</v>
      </c>
      <c r="BH244" s="160">
        <f>IF(N244="zníž. prenesená",J244,0)</f>
        <v>0</v>
      </c>
      <c r="BI244" s="160">
        <f>IF(N244="nulová",J244,0)</f>
        <v>0</v>
      </c>
      <c r="BJ244" s="17" t="s">
        <v>90</v>
      </c>
      <c r="BK244" s="160">
        <f>ROUND(I244*H244,2)</f>
        <v>0</v>
      </c>
      <c r="BL244" s="17" t="s">
        <v>254</v>
      </c>
      <c r="BM244" s="275" t="s">
        <v>903</v>
      </c>
    </row>
    <row r="245" s="2" customFormat="1" ht="24.15" customHeight="1">
      <c r="A245" s="40"/>
      <c r="B245" s="41"/>
      <c r="C245" s="310" t="s">
        <v>517</v>
      </c>
      <c r="D245" s="310" t="s">
        <v>392</v>
      </c>
      <c r="E245" s="311" t="s">
        <v>904</v>
      </c>
      <c r="F245" s="312" t="s">
        <v>905</v>
      </c>
      <c r="G245" s="313" t="s">
        <v>292</v>
      </c>
      <c r="H245" s="314">
        <v>4</v>
      </c>
      <c r="I245" s="315"/>
      <c r="J245" s="316">
        <f>ROUND(I245*H245,2)</f>
        <v>0</v>
      </c>
      <c r="K245" s="317"/>
      <c r="L245" s="318"/>
      <c r="M245" s="319" t="s">
        <v>1</v>
      </c>
      <c r="N245" s="320" t="s">
        <v>44</v>
      </c>
      <c r="O245" s="99"/>
      <c r="P245" s="273">
        <f>O245*H245</f>
        <v>0</v>
      </c>
      <c r="Q245" s="273">
        <v>0.0035699999999999998</v>
      </c>
      <c r="R245" s="273">
        <f>Q245*H245</f>
        <v>0.014279999999999999</v>
      </c>
      <c r="S245" s="273">
        <v>0</v>
      </c>
      <c r="T245" s="274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75" t="s">
        <v>379</v>
      </c>
      <c r="AT245" s="275" t="s">
        <v>392</v>
      </c>
      <c r="AU245" s="275" t="s">
        <v>90</v>
      </c>
      <c r="AY245" s="17" t="s">
        <v>204</v>
      </c>
      <c r="BE245" s="160">
        <f>IF(N245="základná",J245,0)</f>
        <v>0</v>
      </c>
      <c r="BF245" s="160">
        <f>IF(N245="znížená",J245,0)</f>
        <v>0</v>
      </c>
      <c r="BG245" s="160">
        <f>IF(N245="zákl. prenesená",J245,0)</f>
        <v>0</v>
      </c>
      <c r="BH245" s="160">
        <f>IF(N245="zníž. prenesená",J245,0)</f>
        <v>0</v>
      </c>
      <c r="BI245" s="160">
        <f>IF(N245="nulová",J245,0)</f>
        <v>0</v>
      </c>
      <c r="BJ245" s="17" t="s">
        <v>90</v>
      </c>
      <c r="BK245" s="160">
        <f>ROUND(I245*H245,2)</f>
        <v>0</v>
      </c>
      <c r="BL245" s="17" t="s">
        <v>254</v>
      </c>
      <c r="BM245" s="275" t="s">
        <v>906</v>
      </c>
    </row>
    <row r="246" s="2" customFormat="1" ht="24.15" customHeight="1">
      <c r="A246" s="40"/>
      <c r="B246" s="41"/>
      <c r="C246" s="263" t="s">
        <v>521</v>
      </c>
      <c r="D246" s="263" t="s">
        <v>207</v>
      </c>
      <c r="E246" s="264" t="s">
        <v>481</v>
      </c>
      <c r="F246" s="265" t="s">
        <v>482</v>
      </c>
      <c r="G246" s="266" t="s">
        <v>414</v>
      </c>
      <c r="H246" s="267"/>
      <c r="I246" s="268"/>
      <c r="J246" s="269">
        <f>ROUND(I246*H246,2)</f>
        <v>0</v>
      </c>
      <c r="K246" s="270"/>
      <c r="L246" s="43"/>
      <c r="M246" s="271" t="s">
        <v>1</v>
      </c>
      <c r="N246" s="272" t="s">
        <v>44</v>
      </c>
      <c r="O246" s="99"/>
      <c r="P246" s="273">
        <f>O246*H246</f>
        <v>0</v>
      </c>
      <c r="Q246" s="273">
        <v>0</v>
      </c>
      <c r="R246" s="273">
        <f>Q246*H246</f>
        <v>0</v>
      </c>
      <c r="S246" s="273">
        <v>0</v>
      </c>
      <c r="T246" s="274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75" t="s">
        <v>254</v>
      </c>
      <c r="AT246" s="275" t="s">
        <v>207</v>
      </c>
      <c r="AU246" s="275" t="s">
        <v>90</v>
      </c>
      <c r="AY246" s="17" t="s">
        <v>204</v>
      </c>
      <c r="BE246" s="160">
        <f>IF(N246="základná",J246,0)</f>
        <v>0</v>
      </c>
      <c r="BF246" s="160">
        <f>IF(N246="znížená",J246,0)</f>
        <v>0</v>
      </c>
      <c r="BG246" s="160">
        <f>IF(N246="zákl. prenesená",J246,0)</f>
        <v>0</v>
      </c>
      <c r="BH246" s="160">
        <f>IF(N246="zníž. prenesená",J246,0)</f>
        <v>0</v>
      </c>
      <c r="BI246" s="160">
        <f>IF(N246="nulová",J246,0)</f>
        <v>0</v>
      </c>
      <c r="BJ246" s="17" t="s">
        <v>90</v>
      </c>
      <c r="BK246" s="160">
        <f>ROUND(I246*H246,2)</f>
        <v>0</v>
      </c>
      <c r="BL246" s="17" t="s">
        <v>254</v>
      </c>
      <c r="BM246" s="275" t="s">
        <v>907</v>
      </c>
    </row>
    <row r="247" s="12" customFormat="1" ht="22.8" customHeight="1">
      <c r="A247" s="12"/>
      <c r="B247" s="248"/>
      <c r="C247" s="249"/>
      <c r="D247" s="250" t="s">
        <v>77</v>
      </c>
      <c r="E247" s="261" t="s">
        <v>908</v>
      </c>
      <c r="F247" s="261" t="s">
        <v>909</v>
      </c>
      <c r="G247" s="249"/>
      <c r="H247" s="249"/>
      <c r="I247" s="252"/>
      <c r="J247" s="262">
        <f>BK247</f>
        <v>0</v>
      </c>
      <c r="K247" s="249"/>
      <c r="L247" s="253"/>
      <c r="M247" s="254"/>
      <c r="N247" s="255"/>
      <c r="O247" s="255"/>
      <c r="P247" s="256">
        <f>SUM(P248:P251)</f>
        <v>0</v>
      </c>
      <c r="Q247" s="255"/>
      <c r="R247" s="256">
        <f>SUM(R248:R251)</f>
        <v>0.0081678400000000009</v>
      </c>
      <c r="S247" s="255"/>
      <c r="T247" s="257">
        <f>SUM(T248:T251)</f>
        <v>0.096000000000000002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58" t="s">
        <v>90</v>
      </c>
      <c r="AT247" s="259" t="s">
        <v>77</v>
      </c>
      <c r="AU247" s="259" t="s">
        <v>85</v>
      </c>
      <c r="AY247" s="258" t="s">
        <v>204</v>
      </c>
      <c r="BK247" s="260">
        <f>SUM(BK248:BK251)</f>
        <v>0</v>
      </c>
    </row>
    <row r="248" s="2" customFormat="1" ht="16.5" customHeight="1">
      <c r="A248" s="40"/>
      <c r="B248" s="41"/>
      <c r="C248" s="263" t="s">
        <v>525</v>
      </c>
      <c r="D248" s="263" t="s">
        <v>207</v>
      </c>
      <c r="E248" s="264" t="s">
        <v>910</v>
      </c>
      <c r="F248" s="265" t="s">
        <v>911</v>
      </c>
      <c r="G248" s="266" t="s">
        <v>292</v>
      </c>
      <c r="H248" s="267">
        <v>8</v>
      </c>
      <c r="I248" s="268"/>
      <c r="J248" s="269">
        <f>ROUND(I248*H248,2)</f>
        <v>0</v>
      </c>
      <c r="K248" s="270"/>
      <c r="L248" s="43"/>
      <c r="M248" s="271" t="s">
        <v>1</v>
      </c>
      <c r="N248" s="272" t="s">
        <v>44</v>
      </c>
      <c r="O248" s="99"/>
      <c r="P248" s="273">
        <f>O248*H248</f>
        <v>0</v>
      </c>
      <c r="Q248" s="273">
        <v>1.6779999999999999E-05</v>
      </c>
      <c r="R248" s="273">
        <f>Q248*H248</f>
        <v>0.00013423999999999999</v>
      </c>
      <c r="S248" s="273">
        <v>0.012</v>
      </c>
      <c r="T248" s="274">
        <f>S248*H248</f>
        <v>0.096000000000000002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75" t="s">
        <v>254</v>
      </c>
      <c r="AT248" s="275" t="s">
        <v>207</v>
      </c>
      <c r="AU248" s="275" t="s">
        <v>90</v>
      </c>
      <c r="AY248" s="17" t="s">
        <v>204</v>
      </c>
      <c r="BE248" s="160">
        <f>IF(N248="základná",J248,0)</f>
        <v>0</v>
      </c>
      <c r="BF248" s="160">
        <f>IF(N248="znížená",J248,0)</f>
        <v>0</v>
      </c>
      <c r="BG248" s="160">
        <f>IF(N248="zákl. prenesená",J248,0)</f>
        <v>0</v>
      </c>
      <c r="BH248" s="160">
        <f>IF(N248="zníž. prenesená",J248,0)</f>
        <v>0</v>
      </c>
      <c r="BI248" s="160">
        <f>IF(N248="nulová",J248,0)</f>
        <v>0</v>
      </c>
      <c r="BJ248" s="17" t="s">
        <v>90</v>
      </c>
      <c r="BK248" s="160">
        <f>ROUND(I248*H248,2)</f>
        <v>0</v>
      </c>
      <c r="BL248" s="17" t="s">
        <v>254</v>
      </c>
      <c r="BM248" s="275" t="s">
        <v>912</v>
      </c>
    </row>
    <row r="249" s="2" customFormat="1" ht="24.15" customHeight="1">
      <c r="A249" s="40"/>
      <c r="B249" s="41"/>
      <c r="C249" s="263" t="s">
        <v>531</v>
      </c>
      <c r="D249" s="263" t="s">
        <v>207</v>
      </c>
      <c r="E249" s="264" t="s">
        <v>913</v>
      </c>
      <c r="F249" s="265" t="s">
        <v>914</v>
      </c>
      <c r="G249" s="266" t="s">
        <v>292</v>
      </c>
      <c r="H249" s="267">
        <v>8</v>
      </c>
      <c r="I249" s="268"/>
      <c r="J249" s="269">
        <f>ROUND(I249*H249,2)</f>
        <v>0</v>
      </c>
      <c r="K249" s="270"/>
      <c r="L249" s="43"/>
      <c r="M249" s="271" t="s">
        <v>1</v>
      </c>
      <c r="N249" s="272" t="s">
        <v>44</v>
      </c>
      <c r="O249" s="99"/>
      <c r="P249" s="273">
        <f>O249*H249</f>
        <v>0</v>
      </c>
      <c r="Q249" s="273">
        <v>4.1999999999999996E-06</v>
      </c>
      <c r="R249" s="273">
        <f>Q249*H249</f>
        <v>3.3599999999999997E-05</v>
      </c>
      <c r="S249" s="273">
        <v>0</v>
      </c>
      <c r="T249" s="274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75" t="s">
        <v>254</v>
      </c>
      <c r="AT249" s="275" t="s">
        <v>207</v>
      </c>
      <c r="AU249" s="275" t="s">
        <v>90</v>
      </c>
      <c r="AY249" s="17" t="s">
        <v>204</v>
      </c>
      <c r="BE249" s="160">
        <f>IF(N249="základná",J249,0)</f>
        <v>0</v>
      </c>
      <c r="BF249" s="160">
        <f>IF(N249="znížená",J249,0)</f>
        <v>0</v>
      </c>
      <c r="BG249" s="160">
        <f>IF(N249="zákl. prenesená",J249,0)</f>
        <v>0</v>
      </c>
      <c r="BH249" s="160">
        <f>IF(N249="zníž. prenesená",J249,0)</f>
        <v>0</v>
      </c>
      <c r="BI249" s="160">
        <f>IF(N249="nulová",J249,0)</f>
        <v>0</v>
      </c>
      <c r="BJ249" s="17" t="s">
        <v>90</v>
      </c>
      <c r="BK249" s="160">
        <f>ROUND(I249*H249,2)</f>
        <v>0</v>
      </c>
      <c r="BL249" s="17" t="s">
        <v>254</v>
      </c>
      <c r="BM249" s="275" t="s">
        <v>915</v>
      </c>
    </row>
    <row r="250" s="2" customFormat="1" ht="24.15" customHeight="1">
      <c r="A250" s="40"/>
      <c r="B250" s="41"/>
      <c r="C250" s="310" t="s">
        <v>535</v>
      </c>
      <c r="D250" s="310" t="s">
        <v>392</v>
      </c>
      <c r="E250" s="311" t="s">
        <v>916</v>
      </c>
      <c r="F250" s="312" t="s">
        <v>917</v>
      </c>
      <c r="G250" s="313" t="s">
        <v>292</v>
      </c>
      <c r="H250" s="314">
        <v>8</v>
      </c>
      <c r="I250" s="315"/>
      <c r="J250" s="316">
        <f>ROUND(I250*H250,2)</f>
        <v>0</v>
      </c>
      <c r="K250" s="317"/>
      <c r="L250" s="318"/>
      <c r="M250" s="319" t="s">
        <v>1</v>
      </c>
      <c r="N250" s="320" t="s">
        <v>44</v>
      </c>
      <c r="O250" s="99"/>
      <c r="P250" s="273">
        <f>O250*H250</f>
        <v>0</v>
      </c>
      <c r="Q250" s="273">
        <v>0.001</v>
      </c>
      <c r="R250" s="273">
        <f>Q250*H250</f>
        <v>0.0080000000000000002</v>
      </c>
      <c r="S250" s="273">
        <v>0</v>
      </c>
      <c r="T250" s="274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75" t="s">
        <v>379</v>
      </c>
      <c r="AT250" s="275" t="s">
        <v>392</v>
      </c>
      <c r="AU250" s="275" t="s">
        <v>90</v>
      </c>
      <c r="AY250" s="17" t="s">
        <v>204</v>
      </c>
      <c r="BE250" s="160">
        <f>IF(N250="základná",J250,0)</f>
        <v>0</v>
      </c>
      <c r="BF250" s="160">
        <f>IF(N250="znížená",J250,0)</f>
        <v>0</v>
      </c>
      <c r="BG250" s="160">
        <f>IF(N250="zákl. prenesená",J250,0)</f>
        <v>0</v>
      </c>
      <c r="BH250" s="160">
        <f>IF(N250="zníž. prenesená",J250,0)</f>
        <v>0</v>
      </c>
      <c r="BI250" s="160">
        <f>IF(N250="nulová",J250,0)</f>
        <v>0</v>
      </c>
      <c r="BJ250" s="17" t="s">
        <v>90</v>
      </c>
      <c r="BK250" s="160">
        <f>ROUND(I250*H250,2)</f>
        <v>0</v>
      </c>
      <c r="BL250" s="17" t="s">
        <v>254</v>
      </c>
      <c r="BM250" s="275" t="s">
        <v>918</v>
      </c>
    </row>
    <row r="251" s="2" customFormat="1" ht="21.75" customHeight="1">
      <c r="A251" s="40"/>
      <c r="B251" s="41"/>
      <c r="C251" s="263" t="s">
        <v>540</v>
      </c>
      <c r="D251" s="263" t="s">
        <v>207</v>
      </c>
      <c r="E251" s="264" t="s">
        <v>919</v>
      </c>
      <c r="F251" s="265" t="s">
        <v>920</v>
      </c>
      <c r="G251" s="266" t="s">
        <v>414</v>
      </c>
      <c r="H251" s="267"/>
      <c r="I251" s="268"/>
      <c r="J251" s="269">
        <f>ROUND(I251*H251,2)</f>
        <v>0</v>
      </c>
      <c r="K251" s="270"/>
      <c r="L251" s="43"/>
      <c r="M251" s="271" t="s">
        <v>1</v>
      </c>
      <c r="N251" s="272" t="s">
        <v>44</v>
      </c>
      <c r="O251" s="99"/>
      <c r="P251" s="273">
        <f>O251*H251</f>
        <v>0</v>
      </c>
      <c r="Q251" s="273">
        <v>0</v>
      </c>
      <c r="R251" s="273">
        <f>Q251*H251</f>
        <v>0</v>
      </c>
      <c r="S251" s="273">
        <v>0</v>
      </c>
      <c r="T251" s="274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75" t="s">
        <v>254</v>
      </c>
      <c r="AT251" s="275" t="s">
        <v>207</v>
      </c>
      <c r="AU251" s="275" t="s">
        <v>90</v>
      </c>
      <c r="AY251" s="17" t="s">
        <v>204</v>
      </c>
      <c r="BE251" s="160">
        <f>IF(N251="základná",J251,0)</f>
        <v>0</v>
      </c>
      <c r="BF251" s="160">
        <f>IF(N251="znížená",J251,0)</f>
        <v>0</v>
      </c>
      <c r="BG251" s="160">
        <f>IF(N251="zákl. prenesená",J251,0)</f>
        <v>0</v>
      </c>
      <c r="BH251" s="160">
        <f>IF(N251="zníž. prenesená",J251,0)</f>
        <v>0</v>
      </c>
      <c r="BI251" s="160">
        <f>IF(N251="nulová",J251,0)</f>
        <v>0</v>
      </c>
      <c r="BJ251" s="17" t="s">
        <v>90</v>
      </c>
      <c r="BK251" s="160">
        <f>ROUND(I251*H251,2)</f>
        <v>0</v>
      </c>
      <c r="BL251" s="17" t="s">
        <v>254</v>
      </c>
      <c r="BM251" s="275" t="s">
        <v>921</v>
      </c>
    </row>
    <row r="252" s="12" customFormat="1" ht="22.8" customHeight="1">
      <c r="A252" s="12"/>
      <c r="B252" s="248"/>
      <c r="C252" s="249"/>
      <c r="D252" s="250" t="s">
        <v>77</v>
      </c>
      <c r="E252" s="261" t="s">
        <v>922</v>
      </c>
      <c r="F252" s="261" t="s">
        <v>923</v>
      </c>
      <c r="G252" s="249"/>
      <c r="H252" s="249"/>
      <c r="I252" s="252"/>
      <c r="J252" s="262">
        <f>BK252</f>
        <v>0</v>
      </c>
      <c r="K252" s="249"/>
      <c r="L252" s="253"/>
      <c r="M252" s="254"/>
      <c r="N252" s="255"/>
      <c r="O252" s="255"/>
      <c r="P252" s="256">
        <f>SUM(P253:P254)</f>
        <v>0</v>
      </c>
      <c r="Q252" s="255"/>
      <c r="R252" s="256">
        <f>SUM(R253:R254)</f>
        <v>0.00033055999999999998</v>
      </c>
      <c r="S252" s="255"/>
      <c r="T252" s="257">
        <f>SUM(T253:T254)</f>
        <v>0.053999999999999999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58" t="s">
        <v>90</v>
      </c>
      <c r="AT252" s="259" t="s">
        <v>77</v>
      </c>
      <c r="AU252" s="259" t="s">
        <v>85</v>
      </c>
      <c r="AY252" s="258" t="s">
        <v>204</v>
      </c>
      <c r="BK252" s="260">
        <f>SUM(BK253:BK254)</f>
        <v>0</v>
      </c>
    </row>
    <row r="253" s="2" customFormat="1" ht="16.5" customHeight="1">
      <c r="A253" s="40"/>
      <c r="B253" s="41"/>
      <c r="C253" s="263" t="s">
        <v>546</v>
      </c>
      <c r="D253" s="263" t="s">
        <v>207</v>
      </c>
      <c r="E253" s="264" t="s">
        <v>924</v>
      </c>
      <c r="F253" s="265" t="s">
        <v>925</v>
      </c>
      <c r="G253" s="266" t="s">
        <v>292</v>
      </c>
      <c r="H253" s="267">
        <v>4</v>
      </c>
      <c r="I253" s="268"/>
      <c r="J253" s="269">
        <f>ROUND(I253*H253,2)</f>
        <v>0</v>
      </c>
      <c r="K253" s="270"/>
      <c r="L253" s="43"/>
      <c r="M253" s="271" t="s">
        <v>1</v>
      </c>
      <c r="N253" s="272" t="s">
        <v>44</v>
      </c>
      <c r="O253" s="99"/>
      <c r="P253" s="273">
        <f>O253*H253</f>
        <v>0</v>
      </c>
      <c r="Q253" s="273">
        <v>8.2639999999999995E-05</v>
      </c>
      <c r="R253" s="273">
        <f>Q253*H253</f>
        <v>0.00033055999999999998</v>
      </c>
      <c r="S253" s="273">
        <v>0.0135</v>
      </c>
      <c r="T253" s="274">
        <f>S253*H253</f>
        <v>0.053999999999999999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75" t="s">
        <v>254</v>
      </c>
      <c r="AT253" s="275" t="s">
        <v>207</v>
      </c>
      <c r="AU253" s="275" t="s">
        <v>90</v>
      </c>
      <c r="AY253" s="17" t="s">
        <v>204</v>
      </c>
      <c r="BE253" s="160">
        <f>IF(N253="základná",J253,0)</f>
        <v>0</v>
      </c>
      <c r="BF253" s="160">
        <f>IF(N253="znížená",J253,0)</f>
        <v>0</v>
      </c>
      <c r="BG253" s="160">
        <f>IF(N253="zákl. prenesená",J253,0)</f>
        <v>0</v>
      </c>
      <c r="BH253" s="160">
        <f>IF(N253="zníž. prenesená",J253,0)</f>
        <v>0</v>
      </c>
      <c r="BI253" s="160">
        <f>IF(N253="nulová",J253,0)</f>
        <v>0</v>
      </c>
      <c r="BJ253" s="17" t="s">
        <v>90</v>
      </c>
      <c r="BK253" s="160">
        <f>ROUND(I253*H253,2)</f>
        <v>0</v>
      </c>
      <c r="BL253" s="17" t="s">
        <v>254</v>
      </c>
      <c r="BM253" s="275" t="s">
        <v>926</v>
      </c>
    </row>
    <row r="254" s="2" customFormat="1" ht="24.15" customHeight="1">
      <c r="A254" s="40"/>
      <c r="B254" s="41"/>
      <c r="C254" s="263" t="s">
        <v>553</v>
      </c>
      <c r="D254" s="263" t="s">
        <v>207</v>
      </c>
      <c r="E254" s="264" t="s">
        <v>927</v>
      </c>
      <c r="F254" s="265" t="s">
        <v>928</v>
      </c>
      <c r="G254" s="266" t="s">
        <v>414</v>
      </c>
      <c r="H254" s="267"/>
      <c r="I254" s="268"/>
      <c r="J254" s="269">
        <f>ROUND(I254*H254,2)</f>
        <v>0</v>
      </c>
      <c r="K254" s="270"/>
      <c r="L254" s="43"/>
      <c r="M254" s="271" t="s">
        <v>1</v>
      </c>
      <c r="N254" s="272" t="s">
        <v>44</v>
      </c>
      <c r="O254" s="99"/>
      <c r="P254" s="273">
        <f>O254*H254</f>
        <v>0</v>
      </c>
      <c r="Q254" s="273">
        <v>0</v>
      </c>
      <c r="R254" s="273">
        <f>Q254*H254</f>
        <v>0</v>
      </c>
      <c r="S254" s="273">
        <v>0</v>
      </c>
      <c r="T254" s="274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75" t="s">
        <v>254</v>
      </c>
      <c r="AT254" s="275" t="s">
        <v>207</v>
      </c>
      <c r="AU254" s="275" t="s">
        <v>90</v>
      </c>
      <c r="AY254" s="17" t="s">
        <v>204</v>
      </c>
      <c r="BE254" s="160">
        <f>IF(N254="základná",J254,0)</f>
        <v>0</v>
      </c>
      <c r="BF254" s="160">
        <f>IF(N254="znížená",J254,0)</f>
        <v>0</v>
      </c>
      <c r="BG254" s="160">
        <f>IF(N254="zákl. prenesená",J254,0)</f>
        <v>0</v>
      </c>
      <c r="BH254" s="160">
        <f>IF(N254="zníž. prenesená",J254,0)</f>
        <v>0</v>
      </c>
      <c r="BI254" s="160">
        <f>IF(N254="nulová",J254,0)</f>
        <v>0</v>
      </c>
      <c r="BJ254" s="17" t="s">
        <v>90</v>
      </c>
      <c r="BK254" s="160">
        <f>ROUND(I254*H254,2)</f>
        <v>0</v>
      </c>
      <c r="BL254" s="17" t="s">
        <v>254</v>
      </c>
      <c r="BM254" s="275" t="s">
        <v>929</v>
      </c>
    </row>
    <row r="255" s="12" customFormat="1" ht="22.8" customHeight="1">
      <c r="A255" s="12"/>
      <c r="B255" s="248"/>
      <c r="C255" s="249"/>
      <c r="D255" s="250" t="s">
        <v>77</v>
      </c>
      <c r="E255" s="261" t="s">
        <v>608</v>
      </c>
      <c r="F255" s="261" t="s">
        <v>609</v>
      </c>
      <c r="G255" s="249"/>
      <c r="H255" s="249"/>
      <c r="I255" s="252"/>
      <c r="J255" s="262">
        <f>BK255</f>
        <v>0</v>
      </c>
      <c r="K255" s="249"/>
      <c r="L255" s="253"/>
      <c r="M255" s="254"/>
      <c r="N255" s="255"/>
      <c r="O255" s="255"/>
      <c r="P255" s="256">
        <f>SUM(P256:P267)</f>
        <v>0</v>
      </c>
      <c r="Q255" s="255"/>
      <c r="R255" s="256">
        <f>SUM(R256:R267)</f>
        <v>0.02707008</v>
      </c>
      <c r="S255" s="255"/>
      <c r="T255" s="257">
        <f>SUM(T256:T267)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58" t="s">
        <v>90</v>
      </c>
      <c r="AT255" s="259" t="s">
        <v>77</v>
      </c>
      <c r="AU255" s="259" t="s">
        <v>85</v>
      </c>
      <c r="AY255" s="258" t="s">
        <v>204</v>
      </c>
      <c r="BK255" s="260">
        <f>SUM(BK256:BK267)</f>
        <v>0</v>
      </c>
    </row>
    <row r="256" s="2" customFormat="1" ht="24.15" customHeight="1">
      <c r="A256" s="40"/>
      <c r="B256" s="41"/>
      <c r="C256" s="263" t="s">
        <v>557</v>
      </c>
      <c r="D256" s="263" t="s">
        <v>207</v>
      </c>
      <c r="E256" s="264" t="s">
        <v>930</v>
      </c>
      <c r="F256" s="265" t="s">
        <v>931</v>
      </c>
      <c r="G256" s="266" t="s">
        <v>210</v>
      </c>
      <c r="H256" s="267">
        <v>19.199999999999999</v>
      </c>
      <c r="I256" s="268"/>
      <c r="J256" s="269">
        <f>ROUND(I256*H256,2)</f>
        <v>0</v>
      </c>
      <c r="K256" s="270"/>
      <c r="L256" s="43"/>
      <c r="M256" s="271" t="s">
        <v>1</v>
      </c>
      <c r="N256" s="272" t="s">
        <v>44</v>
      </c>
      <c r="O256" s="99"/>
      <c r="P256" s="273">
        <f>O256*H256</f>
        <v>0</v>
      </c>
      <c r="Q256" s="273">
        <v>0.00090614999999999999</v>
      </c>
      <c r="R256" s="273">
        <f>Q256*H256</f>
        <v>0.01739808</v>
      </c>
      <c r="S256" s="273">
        <v>0</v>
      </c>
      <c r="T256" s="274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75" t="s">
        <v>254</v>
      </c>
      <c r="AT256" s="275" t="s">
        <v>207</v>
      </c>
      <c r="AU256" s="275" t="s">
        <v>90</v>
      </c>
      <c r="AY256" s="17" t="s">
        <v>204</v>
      </c>
      <c r="BE256" s="160">
        <f>IF(N256="základná",J256,0)</f>
        <v>0</v>
      </c>
      <c r="BF256" s="160">
        <f>IF(N256="znížená",J256,0)</f>
        <v>0</v>
      </c>
      <c r="BG256" s="160">
        <f>IF(N256="zákl. prenesená",J256,0)</f>
        <v>0</v>
      </c>
      <c r="BH256" s="160">
        <f>IF(N256="zníž. prenesená",J256,0)</f>
        <v>0</v>
      </c>
      <c r="BI256" s="160">
        <f>IF(N256="nulová",J256,0)</f>
        <v>0</v>
      </c>
      <c r="BJ256" s="17" t="s">
        <v>90</v>
      </c>
      <c r="BK256" s="160">
        <f>ROUND(I256*H256,2)</f>
        <v>0</v>
      </c>
      <c r="BL256" s="17" t="s">
        <v>254</v>
      </c>
      <c r="BM256" s="275" t="s">
        <v>932</v>
      </c>
    </row>
    <row r="257" s="13" customFormat="1">
      <c r="A257" s="13"/>
      <c r="B257" s="276"/>
      <c r="C257" s="277"/>
      <c r="D257" s="278" t="s">
        <v>213</v>
      </c>
      <c r="E257" s="279" t="s">
        <v>1</v>
      </c>
      <c r="F257" s="280" t="s">
        <v>708</v>
      </c>
      <c r="G257" s="277"/>
      <c r="H257" s="281">
        <v>19.199999999999999</v>
      </c>
      <c r="I257" s="282"/>
      <c r="J257" s="277"/>
      <c r="K257" s="277"/>
      <c r="L257" s="283"/>
      <c r="M257" s="284"/>
      <c r="N257" s="285"/>
      <c r="O257" s="285"/>
      <c r="P257" s="285"/>
      <c r="Q257" s="285"/>
      <c r="R257" s="285"/>
      <c r="S257" s="285"/>
      <c r="T257" s="28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87" t="s">
        <v>213</v>
      </c>
      <c r="AU257" s="287" t="s">
        <v>90</v>
      </c>
      <c r="AV257" s="13" t="s">
        <v>90</v>
      </c>
      <c r="AW257" s="13" t="s">
        <v>33</v>
      </c>
      <c r="AX257" s="13" t="s">
        <v>85</v>
      </c>
      <c r="AY257" s="287" t="s">
        <v>204</v>
      </c>
    </row>
    <row r="258" s="2" customFormat="1" ht="24.15" customHeight="1">
      <c r="A258" s="40"/>
      <c r="B258" s="41"/>
      <c r="C258" s="263" t="s">
        <v>562</v>
      </c>
      <c r="D258" s="263" t="s">
        <v>207</v>
      </c>
      <c r="E258" s="264" t="s">
        <v>933</v>
      </c>
      <c r="F258" s="265" t="s">
        <v>934</v>
      </c>
      <c r="G258" s="266" t="s">
        <v>210</v>
      </c>
      <c r="H258" s="267">
        <v>19.199999999999999</v>
      </c>
      <c r="I258" s="268"/>
      <c r="J258" s="269">
        <f>ROUND(I258*H258,2)</f>
        <v>0</v>
      </c>
      <c r="K258" s="270"/>
      <c r="L258" s="43"/>
      <c r="M258" s="271" t="s">
        <v>1</v>
      </c>
      <c r="N258" s="272" t="s">
        <v>44</v>
      </c>
      <c r="O258" s="99"/>
      <c r="P258" s="273">
        <f>O258*H258</f>
        <v>0</v>
      </c>
      <c r="Q258" s="273">
        <v>0.00016000000000000001</v>
      </c>
      <c r="R258" s="273">
        <f>Q258*H258</f>
        <v>0.0030720000000000001</v>
      </c>
      <c r="S258" s="273">
        <v>0</v>
      </c>
      <c r="T258" s="274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75" t="s">
        <v>254</v>
      </c>
      <c r="AT258" s="275" t="s">
        <v>207</v>
      </c>
      <c r="AU258" s="275" t="s">
        <v>90</v>
      </c>
      <c r="AY258" s="17" t="s">
        <v>204</v>
      </c>
      <c r="BE258" s="160">
        <f>IF(N258="základná",J258,0)</f>
        <v>0</v>
      </c>
      <c r="BF258" s="160">
        <f>IF(N258="znížená",J258,0)</f>
        <v>0</v>
      </c>
      <c r="BG258" s="160">
        <f>IF(N258="zákl. prenesená",J258,0)</f>
        <v>0</v>
      </c>
      <c r="BH258" s="160">
        <f>IF(N258="zníž. prenesená",J258,0)</f>
        <v>0</v>
      </c>
      <c r="BI258" s="160">
        <f>IF(N258="nulová",J258,0)</f>
        <v>0</v>
      </c>
      <c r="BJ258" s="17" t="s">
        <v>90</v>
      </c>
      <c r="BK258" s="160">
        <f>ROUND(I258*H258,2)</f>
        <v>0</v>
      </c>
      <c r="BL258" s="17" t="s">
        <v>254</v>
      </c>
      <c r="BM258" s="275" t="s">
        <v>935</v>
      </c>
    </row>
    <row r="259" s="13" customFormat="1">
      <c r="A259" s="13"/>
      <c r="B259" s="276"/>
      <c r="C259" s="277"/>
      <c r="D259" s="278" t="s">
        <v>213</v>
      </c>
      <c r="E259" s="279" t="s">
        <v>1</v>
      </c>
      <c r="F259" s="280" t="s">
        <v>936</v>
      </c>
      <c r="G259" s="277"/>
      <c r="H259" s="281">
        <v>19.199999999999999</v>
      </c>
      <c r="I259" s="282"/>
      <c r="J259" s="277"/>
      <c r="K259" s="277"/>
      <c r="L259" s="283"/>
      <c r="M259" s="284"/>
      <c r="N259" s="285"/>
      <c r="O259" s="285"/>
      <c r="P259" s="285"/>
      <c r="Q259" s="285"/>
      <c r="R259" s="285"/>
      <c r="S259" s="285"/>
      <c r="T259" s="28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87" t="s">
        <v>213</v>
      </c>
      <c r="AU259" s="287" t="s">
        <v>90</v>
      </c>
      <c r="AV259" s="13" t="s">
        <v>90</v>
      </c>
      <c r="AW259" s="13" t="s">
        <v>33</v>
      </c>
      <c r="AX259" s="13" t="s">
        <v>78</v>
      </c>
      <c r="AY259" s="287" t="s">
        <v>204</v>
      </c>
    </row>
    <row r="260" s="14" customFormat="1">
      <c r="A260" s="14"/>
      <c r="B260" s="288"/>
      <c r="C260" s="289"/>
      <c r="D260" s="278" t="s">
        <v>213</v>
      </c>
      <c r="E260" s="290" t="s">
        <v>708</v>
      </c>
      <c r="F260" s="291" t="s">
        <v>218</v>
      </c>
      <c r="G260" s="289"/>
      <c r="H260" s="292">
        <v>19.199999999999999</v>
      </c>
      <c r="I260" s="293"/>
      <c r="J260" s="289"/>
      <c r="K260" s="289"/>
      <c r="L260" s="294"/>
      <c r="M260" s="295"/>
      <c r="N260" s="296"/>
      <c r="O260" s="296"/>
      <c r="P260" s="296"/>
      <c r="Q260" s="296"/>
      <c r="R260" s="296"/>
      <c r="S260" s="296"/>
      <c r="T260" s="29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98" t="s">
        <v>213</v>
      </c>
      <c r="AU260" s="298" t="s">
        <v>90</v>
      </c>
      <c r="AV260" s="14" t="s">
        <v>211</v>
      </c>
      <c r="AW260" s="14" t="s">
        <v>33</v>
      </c>
      <c r="AX260" s="14" t="s">
        <v>85</v>
      </c>
      <c r="AY260" s="298" t="s">
        <v>204</v>
      </c>
    </row>
    <row r="261" s="2" customFormat="1" ht="24.15" customHeight="1">
      <c r="A261" s="40"/>
      <c r="B261" s="41"/>
      <c r="C261" s="263" t="s">
        <v>569</v>
      </c>
      <c r="D261" s="263" t="s">
        <v>207</v>
      </c>
      <c r="E261" s="264" t="s">
        <v>937</v>
      </c>
      <c r="F261" s="265" t="s">
        <v>938</v>
      </c>
      <c r="G261" s="266" t="s">
        <v>341</v>
      </c>
      <c r="H261" s="267">
        <v>55</v>
      </c>
      <c r="I261" s="268"/>
      <c r="J261" s="269">
        <f>ROUND(I261*H261,2)</f>
        <v>0</v>
      </c>
      <c r="K261" s="270"/>
      <c r="L261" s="43"/>
      <c r="M261" s="271" t="s">
        <v>1</v>
      </c>
      <c r="N261" s="272" t="s">
        <v>44</v>
      </c>
      <c r="O261" s="99"/>
      <c r="P261" s="273">
        <f>O261*H261</f>
        <v>0</v>
      </c>
      <c r="Q261" s="273">
        <v>0</v>
      </c>
      <c r="R261" s="273">
        <f>Q261*H261</f>
        <v>0</v>
      </c>
      <c r="S261" s="273">
        <v>0</v>
      </c>
      <c r="T261" s="274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75" t="s">
        <v>254</v>
      </c>
      <c r="AT261" s="275" t="s">
        <v>207</v>
      </c>
      <c r="AU261" s="275" t="s">
        <v>90</v>
      </c>
      <c r="AY261" s="17" t="s">
        <v>204</v>
      </c>
      <c r="BE261" s="160">
        <f>IF(N261="základná",J261,0)</f>
        <v>0</v>
      </c>
      <c r="BF261" s="160">
        <f>IF(N261="znížená",J261,0)</f>
        <v>0</v>
      </c>
      <c r="BG261" s="160">
        <f>IF(N261="zákl. prenesená",J261,0)</f>
        <v>0</v>
      </c>
      <c r="BH261" s="160">
        <f>IF(N261="zníž. prenesená",J261,0)</f>
        <v>0</v>
      </c>
      <c r="BI261" s="160">
        <f>IF(N261="nulová",J261,0)</f>
        <v>0</v>
      </c>
      <c r="BJ261" s="17" t="s">
        <v>90</v>
      </c>
      <c r="BK261" s="160">
        <f>ROUND(I261*H261,2)</f>
        <v>0</v>
      </c>
      <c r="BL261" s="17" t="s">
        <v>254</v>
      </c>
      <c r="BM261" s="275" t="s">
        <v>939</v>
      </c>
    </row>
    <row r="262" s="13" customFormat="1">
      <c r="A262" s="13"/>
      <c r="B262" s="276"/>
      <c r="C262" s="277"/>
      <c r="D262" s="278" t="s">
        <v>213</v>
      </c>
      <c r="E262" s="279" t="s">
        <v>1</v>
      </c>
      <c r="F262" s="280" t="s">
        <v>940</v>
      </c>
      <c r="G262" s="277"/>
      <c r="H262" s="281">
        <v>55</v>
      </c>
      <c r="I262" s="282"/>
      <c r="J262" s="277"/>
      <c r="K262" s="277"/>
      <c r="L262" s="283"/>
      <c r="M262" s="284"/>
      <c r="N262" s="285"/>
      <c r="O262" s="285"/>
      <c r="P262" s="285"/>
      <c r="Q262" s="285"/>
      <c r="R262" s="285"/>
      <c r="S262" s="285"/>
      <c r="T262" s="28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87" t="s">
        <v>213</v>
      </c>
      <c r="AU262" s="287" t="s">
        <v>90</v>
      </c>
      <c r="AV262" s="13" t="s">
        <v>90</v>
      </c>
      <c r="AW262" s="13" t="s">
        <v>33</v>
      </c>
      <c r="AX262" s="13" t="s">
        <v>78</v>
      </c>
      <c r="AY262" s="287" t="s">
        <v>204</v>
      </c>
    </row>
    <row r="263" s="14" customFormat="1">
      <c r="A263" s="14"/>
      <c r="B263" s="288"/>
      <c r="C263" s="289"/>
      <c r="D263" s="278" t="s">
        <v>213</v>
      </c>
      <c r="E263" s="290" t="s">
        <v>710</v>
      </c>
      <c r="F263" s="291" t="s">
        <v>218</v>
      </c>
      <c r="G263" s="289"/>
      <c r="H263" s="292">
        <v>55</v>
      </c>
      <c r="I263" s="293"/>
      <c r="J263" s="289"/>
      <c r="K263" s="289"/>
      <c r="L263" s="294"/>
      <c r="M263" s="295"/>
      <c r="N263" s="296"/>
      <c r="O263" s="296"/>
      <c r="P263" s="296"/>
      <c r="Q263" s="296"/>
      <c r="R263" s="296"/>
      <c r="S263" s="296"/>
      <c r="T263" s="297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98" t="s">
        <v>213</v>
      </c>
      <c r="AU263" s="298" t="s">
        <v>90</v>
      </c>
      <c r="AV263" s="14" t="s">
        <v>211</v>
      </c>
      <c r="AW263" s="14" t="s">
        <v>33</v>
      </c>
      <c r="AX263" s="14" t="s">
        <v>85</v>
      </c>
      <c r="AY263" s="298" t="s">
        <v>204</v>
      </c>
    </row>
    <row r="264" s="2" customFormat="1" ht="21.75" customHeight="1">
      <c r="A264" s="40"/>
      <c r="B264" s="41"/>
      <c r="C264" s="263" t="s">
        <v>573</v>
      </c>
      <c r="D264" s="263" t="s">
        <v>207</v>
      </c>
      <c r="E264" s="264" t="s">
        <v>941</v>
      </c>
      <c r="F264" s="265" t="s">
        <v>942</v>
      </c>
      <c r="G264" s="266" t="s">
        <v>341</v>
      </c>
      <c r="H264" s="267">
        <v>55</v>
      </c>
      <c r="I264" s="268"/>
      <c r="J264" s="269">
        <f>ROUND(I264*H264,2)</f>
        <v>0</v>
      </c>
      <c r="K264" s="270"/>
      <c r="L264" s="43"/>
      <c r="M264" s="271" t="s">
        <v>1</v>
      </c>
      <c r="N264" s="272" t="s">
        <v>44</v>
      </c>
      <c r="O264" s="99"/>
      <c r="P264" s="273">
        <f>O264*H264</f>
        <v>0</v>
      </c>
      <c r="Q264" s="273">
        <v>9.0000000000000006E-05</v>
      </c>
      <c r="R264" s="273">
        <f>Q264*H264</f>
        <v>0.0049500000000000004</v>
      </c>
      <c r="S264" s="273">
        <v>0</v>
      </c>
      <c r="T264" s="274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75" t="s">
        <v>254</v>
      </c>
      <c r="AT264" s="275" t="s">
        <v>207</v>
      </c>
      <c r="AU264" s="275" t="s">
        <v>90</v>
      </c>
      <c r="AY264" s="17" t="s">
        <v>204</v>
      </c>
      <c r="BE264" s="160">
        <f>IF(N264="základná",J264,0)</f>
        <v>0</v>
      </c>
      <c r="BF264" s="160">
        <f>IF(N264="znížená",J264,0)</f>
        <v>0</v>
      </c>
      <c r="BG264" s="160">
        <f>IF(N264="zákl. prenesená",J264,0)</f>
        <v>0</v>
      </c>
      <c r="BH264" s="160">
        <f>IF(N264="zníž. prenesená",J264,0)</f>
        <v>0</v>
      </c>
      <c r="BI264" s="160">
        <f>IF(N264="nulová",J264,0)</f>
        <v>0</v>
      </c>
      <c r="BJ264" s="17" t="s">
        <v>90</v>
      </c>
      <c r="BK264" s="160">
        <f>ROUND(I264*H264,2)</f>
        <v>0</v>
      </c>
      <c r="BL264" s="17" t="s">
        <v>254</v>
      </c>
      <c r="BM264" s="275" t="s">
        <v>943</v>
      </c>
    </row>
    <row r="265" s="13" customFormat="1">
      <c r="A265" s="13"/>
      <c r="B265" s="276"/>
      <c r="C265" s="277"/>
      <c r="D265" s="278" t="s">
        <v>213</v>
      </c>
      <c r="E265" s="279" t="s">
        <v>1</v>
      </c>
      <c r="F265" s="280" t="s">
        <v>710</v>
      </c>
      <c r="G265" s="277"/>
      <c r="H265" s="281">
        <v>55</v>
      </c>
      <c r="I265" s="282"/>
      <c r="J265" s="277"/>
      <c r="K265" s="277"/>
      <c r="L265" s="283"/>
      <c r="M265" s="284"/>
      <c r="N265" s="285"/>
      <c r="O265" s="285"/>
      <c r="P265" s="285"/>
      <c r="Q265" s="285"/>
      <c r="R265" s="285"/>
      <c r="S265" s="285"/>
      <c r="T265" s="28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87" t="s">
        <v>213</v>
      </c>
      <c r="AU265" s="287" t="s">
        <v>90</v>
      </c>
      <c r="AV265" s="13" t="s">
        <v>90</v>
      </c>
      <c r="AW265" s="13" t="s">
        <v>33</v>
      </c>
      <c r="AX265" s="13" t="s">
        <v>85</v>
      </c>
      <c r="AY265" s="287" t="s">
        <v>204</v>
      </c>
    </row>
    <row r="266" s="2" customFormat="1" ht="24.15" customHeight="1">
      <c r="A266" s="40"/>
      <c r="B266" s="41"/>
      <c r="C266" s="263" t="s">
        <v>576</v>
      </c>
      <c r="D266" s="263" t="s">
        <v>207</v>
      </c>
      <c r="E266" s="264" t="s">
        <v>944</v>
      </c>
      <c r="F266" s="265" t="s">
        <v>945</v>
      </c>
      <c r="G266" s="266" t="s">
        <v>341</v>
      </c>
      <c r="H266" s="267">
        <v>55</v>
      </c>
      <c r="I266" s="268"/>
      <c r="J266" s="269">
        <f>ROUND(I266*H266,2)</f>
        <v>0</v>
      </c>
      <c r="K266" s="270"/>
      <c r="L266" s="43"/>
      <c r="M266" s="271" t="s">
        <v>1</v>
      </c>
      <c r="N266" s="272" t="s">
        <v>44</v>
      </c>
      <c r="O266" s="99"/>
      <c r="P266" s="273">
        <f>O266*H266</f>
        <v>0</v>
      </c>
      <c r="Q266" s="273">
        <v>3.0000000000000001E-05</v>
      </c>
      <c r="R266" s="273">
        <f>Q266*H266</f>
        <v>0.00165</v>
      </c>
      <c r="S266" s="273">
        <v>0</v>
      </c>
      <c r="T266" s="274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75" t="s">
        <v>254</v>
      </c>
      <c r="AT266" s="275" t="s">
        <v>207</v>
      </c>
      <c r="AU266" s="275" t="s">
        <v>90</v>
      </c>
      <c r="AY266" s="17" t="s">
        <v>204</v>
      </c>
      <c r="BE266" s="160">
        <f>IF(N266="základná",J266,0)</f>
        <v>0</v>
      </c>
      <c r="BF266" s="160">
        <f>IF(N266="znížená",J266,0)</f>
        <v>0</v>
      </c>
      <c r="BG266" s="160">
        <f>IF(N266="zákl. prenesená",J266,0)</f>
        <v>0</v>
      </c>
      <c r="BH266" s="160">
        <f>IF(N266="zníž. prenesená",J266,0)</f>
        <v>0</v>
      </c>
      <c r="BI266" s="160">
        <f>IF(N266="nulová",J266,0)</f>
        <v>0</v>
      </c>
      <c r="BJ266" s="17" t="s">
        <v>90</v>
      </c>
      <c r="BK266" s="160">
        <f>ROUND(I266*H266,2)</f>
        <v>0</v>
      </c>
      <c r="BL266" s="17" t="s">
        <v>254</v>
      </c>
      <c r="BM266" s="275" t="s">
        <v>946</v>
      </c>
    </row>
    <row r="267" s="13" customFormat="1">
      <c r="A267" s="13"/>
      <c r="B267" s="276"/>
      <c r="C267" s="277"/>
      <c r="D267" s="278" t="s">
        <v>213</v>
      </c>
      <c r="E267" s="279" t="s">
        <v>1</v>
      </c>
      <c r="F267" s="280" t="s">
        <v>710</v>
      </c>
      <c r="G267" s="277"/>
      <c r="H267" s="281">
        <v>55</v>
      </c>
      <c r="I267" s="282"/>
      <c r="J267" s="277"/>
      <c r="K267" s="277"/>
      <c r="L267" s="283"/>
      <c r="M267" s="284"/>
      <c r="N267" s="285"/>
      <c r="O267" s="285"/>
      <c r="P267" s="285"/>
      <c r="Q267" s="285"/>
      <c r="R267" s="285"/>
      <c r="S267" s="285"/>
      <c r="T267" s="28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87" t="s">
        <v>213</v>
      </c>
      <c r="AU267" s="287" t="s">
        <v>90</v>
      </c>
      <c r="AV267" s="13" t="s">
        <v>90</v>
      </c>
      <c r="AW267" s="13" t="s">
        <v>33</v>
      </c>
      <c r="AX267" s="13" t="s">
        <v>85</v>
      </c>
      <c r="AY267" s="287" t="s">
        <v>204</v>
      </c>
    </row>
    <row r="268" s="12" customFormat="1" ht="25.92" customHeight="1">
      <c r="A268" s="12"/>
      <c r="B268" s="248"/>
      <c r="C268" s="249"/>
      <c r="D268" s="250" t="s">
        <v>77</v>
      </c>
      <c r="E268" s="251" t="s">
        <v>693</v>
      </c>
      <c r="F268" s="251" t="s">
        <v>694</v>
      </c>
      <c r="G268" s="249"/>
      <c r="H268" s="249"/>
      <c r="I268" s="252"/>
      <c r="J268" s="227">
        <f>BK268</f>
        <v>0</v>
      </c>
      <c r="K268" s="249"/>
      <c r="L268" s="253"/>
      <c r="M268" s="254"/>
      <c r="N268" s="255"/>
      <c r="O268" s="255"/>
      <c r="P268" s="256">
        <f>P269</f>
        <v>0</v>
      </c>
      <c r="Q268" s="255"/>
      <c r="R268" s="256">
        <f>R269</f>
        <v>0</v>
      </c>
      <c r="S268" s="255"/>
      <c r="T268" s="257">
        <f>T269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58" t="s">
        <v>85</v>
      </c>
      <c r="AT268" s="259" t="s">
        <v>77</v>
      </c>
      <c r="AU268" s="259" t="s">
        <v>78</v>
      </c>
      <c r="AY268" s="258" t="s">
        <v>204</v>
      </c>
      <c r="BK268" s="260">
        <f>BK269</f>
        <v>0</v>
      </c>
    </row>
    <row r="269" s="2" customFormat="1" ht="49.05" customHeight="1">
      <c r="A269" s="40"/>
      <c r="B269" s="41"/>
      <c r="C269" s="263" t="s">
        <v>580</v>
      </c>
      <c r="D269" s="263" t="s">
        <v>207</v>
      </c>
      <c r="E269" s="264" t="s">
        <v>947</v>
      </c>
      <c r="F269" s="265" t="s">
        <v>948</v>
      </c>
      <c r="G269" s="266" t="s">
        <v>1</v>
      </c>
      <c r="H269" s="267">
        <v>0</v>
      </c>
      <c r="I269" s="268"/>
      <c r="J269" s="269">
        <f>ROUND(I269*H269,2)</f>
        <v>0</v>
      </c>
      <c r="K269" s="270"/>
      <c r="L269" s="43"/>
      <c r="M269" s="271" t="s">
        <v>1</v>
      </c>
      <c r="N269" s="272" t="s">
        <v>44</v>
      </c>
      <c r="O269" s="99"/>
      <c r="P269" s="273">
        <f>O269*H269</f>
        <v>0</v>
      </c>
      <c r="Q269" s="273">
        <v>0</v>
      </c>
      <c r="R269" s="273">
        <f>Q269*H269</f>
        <v>0</v>
      </c>
      <c r="S269" s="273">
        <v>0</v>
      </c>
      <c r="T269" s="274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75" t="s">
        <v>680</v>
      </c>
      <c r="AT269" s="275" t="s">
        <v>207</v>
      </c>
      <c r="AU269" s="275" t="s">
        <v>85</v>
      </c>
      <c r="AY269" s="17" t="s">
        <v>204</v>
      </c>
      <c r="BE269" s="160">
        <f>IF(N269="základná",J269,0)</f>
        <v>0</v>
      </c>
      <c r="BF269" s="160">
        <f>IF(N269="znížená",J269,0)</f>
        <v>0</v>
      </c>
      <c r="BG269" s="160">
        <f>IF(N269="zákl. prenesená",J269,0)</f>
        <v>0</v>
      </c>
      <c r="BH269" s="160">
        <f>IF(N269="zníž. prenesená",J269,0)</f>
        <v>0</v>
      </c>
      <c r="BI269" s="160">
        <f>IF(N269="nulová",J269,0)</f>
        <v>0</v>
      </c>
      <c r="BJ269" s="17" t="s">
        <v>90</v>
      </c>
      <c r="BK269" s="160">
        <f>ROUND(I269*H269,2)</f>
        <v>0</v>
      </c>
      <c r="BL269" s="17" t="s">
        <v>680</v>
      </c>
      <c r="BM269" s="275" t="s">
        <v>949</v>
      </c>
    </row>
    <row r="270" s="2" customFormat="1" ht="49.92" customHeight="1">
      <c r="A270" s="40"/>
      <c r="B270" s="41"/>
      <c r="C270" s="42"/>
      <c r="D270" s="42"/>
      <c r="E270" s="251" t="s">
        <v>705</v>
      </c>
      <c r="F270" s="251" t="s">
        <v>706</v>
      </c>
      <c r="G270" s="42"/>
      <c r="H270" s="42"/>
      <c r="I270" s="42"/>
      <c r="J270" s="227">
        <f>BK270</f>
        <v>0</v>
      </c>
      <c r="K270" s="42"/>
      <c r="L270" s="43"/>
      <c r="M270" s="322"/>
      <c r="N270" s="323"/>
      <c r="O270" s="99"/>
      <c r="P270" s="99"/>
      <c r="Q270" s="99"/>
      <c r="R270" s="99"/>
      <c r="S270" s="99"/>
      <c r="T270" s="100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7" t="s">
        <v>77</v>
      </c>
      <c r="AU270" s="17" t="s">
        <v>78</v>
      </c>
      <c r="AY270" s="17" t="s">
        <v>707</v>
      </c>
      <c r="BK270" s="160">
        <f>SUM(BK271:BK275)</f>
        <v>0</v>
      </c>
    </row>
    <row r="271" s="2" customFormat="1" ht="16.32" customHeight="1">
      <c r="A271" s="40"/>
      <c r="B271" s="41"/>
      <c r="C271" s="324" t="s">
        <v>1</v>
      </c>
      <c r="D271" s="324" t="s">
        <v>207</v>
      </c>
      <c r="E271" s="325" t="s">
        <v>1</v>
      </c>
      <c r="F271" s="326" t="s">
        <v>1</v>
      </c>
      <c r="G271" s="327" t="s">
        <v>1</v>
      </c>
      <c r="H271" s="328"/>
      <c r="I271" s="329"/>
      <c r="J271" s="330">
        <f>BK271</f>
        <v>0</v>
      </c>
      <c r="K271" s="270"/>
      <c r="L271" s="43"/>
      <c r="M271" s="331" t="s">
        <v>1</v>
      </c>
      <c r="N271" s="332" t="s">
        <v>44</v>
      </c>
      <c r="O271" s="99"/>
      <c r="P271" s="99"/>
      <c r="Q271" s="99"/>
      <c r="R271" s="99"/>
      <c r="S271" s="99"/>
      <c r="T271" s="100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7" t="s">
        <v>707</v>
      </c>
      <c r="AU271" s="17" t="s">
        <v>85</v>
      </c>
      <c r="AY271" s="17" t="s">
        <v>707</v>
      </c>
      <c r="BE271" s="160">
        <f>IF(N271="základná",J271,0)</f>
        <v>0</v>
      </c>
      <c r="BF271" s="160">
        <f>IF(N271="znížená",J271,0)</f>
        <v>0</v>
      </c>
      <c r="BG271" s="160">
        <f>IF(N271="zákl. prenesená",J271,0)</f>
        <v>0</v>
      </c>
      <c r="BH271" s="160">
        <f>IF(N271="zníž. prenesená",J271,0)</f>
        <v>0</v>
      </c>
      <c r="BI271" s="160">
        <f>IF(N271="nulová",J271,0)</f>
        <v>0</v>
      </c>
      <c r="BJ271" s="17" t="s">
        <v>90</v>
      </c>
      <c r="BK271" s="160">
        <f>I271*H271</f>
        <v>0</v>
      </c>
    </row>
    <row r="272" s="2" customFormat="1" ht="16.32" customHeight="1">
      <c r="A272" s="40"/>
      <c r="B272" s="41"/>
      <c r="C272" s="324" t="s">
        <v>1</v>
      </c>
      <c r="D272" s="324" t="s">
        <v>207</v>
      </c>
      <c r="E272" s="325" t="s">
        <v>1</v>
      </c>
      <c r="F272" s="326" t="s">
        <v>1</v>
      </c>
      <c r="G272" s="327" t="s">
        <v>1</v>
      </c>
      <c r="H272" s="328"/>
      <c r="I272" s="329"/>
      <c r="J272" s="330">
        <f>BK272</f>
        <v>0</v>
      </c>
      <c r="K272" s="270"/>
      <c r="L272" s="43"/>
      <c r="M272" s="331" t="s">
        <v>1</v>
      </c>
      <c r="N272" s="332" t="s">
        <v>44</v>
      </c>
      <c r="O272" s="99"/>
      <c r="P272" s="99"/>
      <c r="Q272" s="99"/>
      <c r="R272" s="99"/>
      <c r="S272" s="99"/>
      <c r="T272" s="100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7" t="s">
        <v>707</v>
      </c>
      <c r="AU272" s="17" t="s">
        <v>85</v>
      </c>
      <c r="AY272" s="17" t="s">
        <v>707</v>
      </c>
      <c r="BE272" s="160">
        <f>IF(N272="základná",J272,0)</f>
        <v>0</v>
      </c>
      <c r="BF272" s="160">
        <f>IF(N272="znížená",J272,0)</f>
        <v>0</v>
      </c>
      <c r="BG272" s="160">
        <f>IF(N272="zákl. prenesená",J272,0)</f>
        <v>0</v>
      </c>
      <c r="BH272" s="160">
        <f>IF(N272="zníž. prenesená",J272,0)</f>
        <v>0</v>
      </c>
      <c r="BI272" s="160">
        <f>IF(N272="nulová",J272,0)</f>
        <v>0</v>
      </c>
      <c r="BJ272" s="17" t="s">
        <v>90</v>
      </c>
      <c r="BK272" s="160">
        <f>I272*H272</f>
        <v>0</v>
      </c>
    </row>
    <row r="273" s="2" customFormat="1" ht="16.32" customHeight="1">
      <c r="A273" s="40"/>
      <c r="B273" s="41"/>
      <c r="C273" s="324" t="s">
        <v>1</v>
      </c>
      <c r="D273" s="324" t="s">
        <v>207</v>
      </c>
      <c r="E273" s="325" t="s">
        <v>1</v>
      </c>
      <c r="F273" s="326" t="s">
        <v>1</v>
      </c>
      <c r="G273" s="327" t="s">
        <v>1</v>
      </c>
      <c r="H273" s="328"/>
      <c r="I273" s="329"/>
      <c r="J273" s="330">
        <f>BK273</f>
        <v>0</v>
      </c>
      <c r="K273" s="270"/>
      <c r="L273" s="43"/>
      <c r="M273" s="331" t="s">
        <v>1</v>
      </c>
      <c r="N273" s="332" t="s">
        <v>44</v>
      </c>
      <c r="O273" s="99"/>
      <c r="P273" s="99"/>
      <c r="Q273" s="99"/>
      <c r="R273" s="99"/>
      <c r="S273" s="99"/>
      <c r="T273" s="100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7" t="s">
        <v>707</v>
      </c>
      <c r="AU273" s="17" t="s">
        <v>85</v>
      </c>
      <c r="AY273" s="17" t="s">
        <v>707</v>
      </c>
      <c r="BE273" s="160">
        <f>IF(N273="základná",J273,0)</f>
        <v>0</v>
      </c>
      <c r="BF273" s="160">
        <f>IF(N273="znížená",J273,0)</f>
        <v>0</v>
      </c>
      <c r="BG273" s="160">
        <f>IF(N273="zákl. prenesená",J273,0)</f>
        <v>0</v>
      </c>
      <c r="BH273" s="160">
        <f>IF(N273="zníž. prenesená",J273,0)</f>
        <v>0</v>
      </c>
      <c r="BI273" s="160">
        <f>IF(N273="nulová",J273,0)</f>
        <v>0</v>
      </c>
      <c r="BJ273" s="17" t="s">
        <v>90</v>
      </c>
      <c r="BK273" s="160">
        <f>I273*H273</f>
        <v>0</v>
      </c>
    </row>
    <row r="274" s="2" customFormat="1" ht="16.32" customHeight="1">
      <c r="A274" s="40"/>
      <c r="B274" s="41"/>
      <c r="C274" s="324" t="s">
        <v>1</v>
      </c>
      <c r="D274" s="324" t="s">
        <v>207</v>
      </c>
      <c r="E274" s="325" t="s">
        <v>1</v>
      </c>
      <c r="F274" s="326" t="s">
        <v>1</v>
      </c>
      <c r="G274" s="327" t="s">
        <v>1</v>
      </c>
      <c r="H274" s="328"/>
      <c r="I274" s="329"/>
      <c r="J274" s="330">
        <f>BK274</f>
        <v>0</v>
      </c>
      <c r="K274" s="270"/>
      <c r="L274" s="43"/>
      <c r="M274" s="331" t="s">
        <v>1</v>
      </c>
      <c r="N274" s="332" t="s">
        <v>44</v>
      </c>
      <c r="O274" s="99"/>
      <c r="P274" s="99"/>
      <c r="Q274" s="99"/>
      <c r="R274" s="99"/>
      <c r="S274" s="99"/>
      <c r="T274" s="100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7" t="s">
        <v>707</v>
      </c>
      <c r="AU274" s="17" t="s">
        <v>85</v>
      </c>
      <c r="AY274" s="17" t="s">
        <v>707</v>
      </c>
      <c r="BE274" s="160">
        <f>IF(N274="základná",J274,0)</f>
        <v>0</v>
      </c>
      <c r="BF274" s="160">
        <f>IF(N274="znížená",J274,0)</f>
        <v>0</v>
      </c>
      <c r="BG274" s="160">
        <f>IF(N274="zákl. prenesená",J274,0)</f>
        <v>0</v>
      </c>
      <c r="BH274" s="160">
        <f>IF(N274="zníž. prenesená",J274,0)</f>
        <v>0</v>
      </c>
      <c r="BI274" s="160">
        <f>IF(N274="nulová",J274,0)</f>
        <v>0</v>
      </c>
      <c r="BJ274" s="17" t="s">
        <v>90</v>
      </c>
      <c r="BK274" s="160">
        <f>I274*H274</f>
        <v>0</v>
      </c>
    </row>
    <row r="275" s="2" customFormat="1" ht="16.32" customHeight="1">
      <c r="A275" s="40"/>
      <c r="B275" s="41"/>
      <c r="C275" s="324" t="s">
        <v>1</v>
      </c>
      <c r="D275" s="324" t="s">
        <v>207</v>
      </c>
      <c r="E275" s="325" t="s">
        <v>1</v>
      </c>
      <c r="F275" s="326" t="s">
        <v>1</v>
      </c>
      <c r="G275" s="327" t="s">
        <v>1</v>
      </c>
      <c r="H275" s="328"/>
      <c r="I275" s="329"/>
      <c r="J275" s="330">
        <f>BK275</f>
        <v>0</v>
      </c>
      <c r="K275" s="270"/>
      <c r="L275" s="43"/>
      <c r="M275" s="331" t="s">
        <v>1</v>
      </c>
      <c r="N275" s="332" t="s">
        <v>44</v>
      </c>
      <c r="O275" s="333"/>
      <c r="P275" s="333"/>
      <c r="Q275" s="333"/>
      <c r="R275" s="333"/>
      <c r="S275" s="333"/>
      <c r="T275" s="334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7" t="s">
        <v>707</v>
      </c>
      <c r="AU275" s="17" t="s">
        <v>85</v>
      </c>
      <c r="AY275" s="17" t="s">
        <v>707</v>
      </c>
      <c r="BE275" s="160">
        <f>IF(N275="základná",J275,0)</f>
        <v>0</v>
      </c>
      <c r="BF275" s="160">
        <f>IF(N275="znížená",J275,0)</f>
        <v>0</v>
      </c>
      <c r="BG275" s="160">
        <f>IF(N275="zákl. prenesená",J275,0)</f>
        <v>0</v>
      </c>
      <c r="BH275" s="160">
        <f>IF(N275="zníž. prenesená",J275,0)</f>
        <v>0</v>
      </c>
      <c r="BI275" s="160">
        <f>IF(N275="nulová",J275,0)</f>
        <v>0</v>
      </c>
      <c r="BJ275" s="17" t="s">
        <v>90</v>
      </c>
      <c r="BK275" s="160">
        <f>I275*H275</f>
        <v>0</v>
      </c>
    </row>
    <row r="276" s="2" customFormat="1" ht="6.96" customHeight="1">
      <c r="A276" s="40"/>
      <c r="B276" s="74"/>
      <c r="C276" s="75"/>
      <c r="D276" s="75"/>
      <c r="E276" s="75"/>
      <c r="F276" s="75"/>
      <c r="G276" s="75"/>
      <c r="H276" s="75"/>
      <c r="I276" s="75"/>
      <c r="J276" s="75"/>
      <c r="K276" s="75"/>
      <c r="L276" s="43"/>
      <c r="M276" s="40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</row>
  </sheetData>
  <sheetProtection sheet="1" autoFilter="0" formatColumns="0" formatRows="0" objects="1" scenarios="1" spinCount="100000" saltValue="P/DKHOBzid8YRPAsPl7G7khlr/gECVIjXq71LdIqhWk3dipKs1r9Zfa/+37PMT3b1F3RobwFt2CCkrxdXGPerA==" hashValue="IASdrlU1c01NmuefFvYNDylYb5OYN6h6XXo0Ma5TN4eQAu7/2bOpM0OCz6SZHlut+zeQ2ug4Ofadg+sTgmD9kA==" algorithmName="SHA-512" password="C549"/>
  <autoFilter ref="C146:K275"/>
  <mergeCells count="20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D117:F117"/>
    <mergeCell ref="D118:F118"/>
    <mergeCell ref="D119:F119"/>
    <mergeCell ref="D120:F120"/>
    <mergeCell ref="D121:F121"/>
    <mergeCell ref="E133:H133"/>
    <mergeCell ref="E137:H137"/>
    <mergeCell ref="E135:H135"/>
    <mergeCell ref="E139:H139"/>
    <mergeCell ref="L2:V2"/>
  </mergeCells>
  <dataValidations count="2">
    <dataValidation type="list" allowBlank="1" showInputMessage="1" showErrorMessage="1" error="Povolené sú hodnoty K, M." sqref="D271:D276">
      <formula1>"K, M"</formula1>
    </dataValidation>
    <dataValidation type="list" allowBlank="1" showInputMessage="1" showErrorMessage="1" error="Povolené sú hodnoty základná, znížená, nulová." sqref="N271:N276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68"/>
      <c r="C3" s="169"/>
      <c r="D3" s="169"/>
      <c r="E3" s="169"/>
      <c r="F3" s="169"/>
      <c r="G3" s="169"/>
      <c r="H3" s="169"/>
      <c r="I3" s="169"/>
      <c r="J3" s="169"/>
      <c r="K3" s="169"/>
      <c r="L3" s="20"/>
      <c r="AT3" s="17" t="s">
        <v>78</v>
      </c>
    </row>
    <row r="4" s="1" customFormat="1" ht="24.96" customHeight="1">
      <c r="B4" s="20"/>
      <c r="D4" s="170" t="s">
        <v>121</v>
      </c>
      <c r="L4" s="20"/>
      <c r="M4" s="171" t="s">
        <v>9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72" t="s">
        <v>15</v>
      </c>
      <c r="L6" s="20"/>
    </row>
    <row r="7" s="1" customFormat="1" ht="16.5" customHeight="1">
      <c r="B7" s="20"/>
      <c r="E7" s="173" t="str">
        <f>'Rekapitulácia stavby'!K6</f>
        <v>Depo Jurajov Dvor</v>
      </c>
      <c r="F7" s="172"/>
      <c r="G7" s="172"/>
      <c r="H7" s="172"/>
      <c r="L7" s="20"/>
    </row>
    <row r="8">
      <c r="B8" s="20"/>
      <c r="D8" s="172" t="s">
        <v>131</v>
      </c>
      <c r="L8" s="20"/>
    </row>
    <row r="9" s="1" customFormat="1" ht="16.5" customHeight="1">
      <c r="B9" s="20"/>
      <c r="E9" s="173" t="s">
        <v>135</v>
      </c>
      <c r="F9" s="1"/>
      <c r="G9" s="1"/>
      <c r="H9" s="1"/>
      <c r="L9" s="20"/>
    </row>
    <row r="10" s="1" customFormat="1" ht="12" customHeight="1">
      <c r="B10" s="20"/>
      <c r="D10" s="172" t="s">
        <v>138</v>
      </c>
      <c r="L10" s="20"/>
    </row>
    <row r="11" s="2" customFormat="1" ht="16.5" customHeight="1">
      <c r="A11" s="40"/>
      <c r="B11" s="43"/>
      <c r="C11" s="40"/>
      <c r="D11" s="40"/>
      <c r="E11" s="186" t="s">
        <v>141</v>
      </c>
      <c r="F11" s="40"/>
      <c r="G11" s="40"/>
      <c r="H11" s="40"/>
      <c r="I11" s="40"/>
      <c r="J11" s="40"/>
      <c r="K11" s="40"/>
      <c r="L11" s="7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3"/>
      <c r="C12" s="40"/>
      <c r="D12" s="172" t="s">
        <v>712</v>
      </c>
      <c r="E12" s="40"/>
      <c r="F12" s="40"/>
      <c r="G12" s="40"/>
      <c r="H12" s="40"/>
      <c r="I12" s="40"/>
      <c r="J12" s="40"/>
      <c r="K12" s="40"/>
      <c r="L12" s="7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3"/>
      <c r="C13" s="40"/>
      <c r="D13" s="40"/>
      <c r="E13" s="174" t="s">
        <v>950</v>
      </c>
      <c r="F13" s="40"/>
      <c r="G13" s="40"/>
      <c r="H13" s="40"/>
      <c r="I13" s="40"/>
      <c r="J13" s="40"/>
      <c r="K13" s="40"/>
      <c r="L13" s="7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3"/>
      <c r="C14" s="40"/>
      <c r="D14" s="40"/>
      <c r="E14" s="40"/>
      <c r="F14" s="40"/>
      <c r="G14" s="40"/>
      <c r="H14" s="40"/>
      <c r="I14" s="40"/>
      <c r="J14" s="40"/>
      <c r="K14" s="40"/>
      <c r="L14" s="7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3"/>
      <c r="C15" s="40"/>
      <c r="D15" s="172" t="s">
        <v>17</v>
      </c>
      <c r="E15" s="40"/>
      <c r="F15" s="149" t="s">
        <v>1</v>
      </c>
      <c r="G15" s="40"/>
      <c r="H15" s="40"/>
      <c r="I15" s="172" t="s">
        <v>18</v>
      </c>
      <c r="J15" s="149" t="s">
        <v>1</v>
      </c>
      <c r="K15" s="40"/>
      <c r="L15" s="7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3"/>
      <c r="C16" s="40"/>
      <c r="D16" s="172" t="s">
        <v>19</v>
      </c>
      <c r="E16" s="40"/>
      <c r="F16" s="149" t="s">
        <v>32</v>
      </c>
      <c r="G16" s="40"/>
      <c r="H16" s="40"/>
      <c r="I16" s="172" t="s">
        <v>21</v>
      </c>
      <c r="J16" s="175" t="str">
        <f>'Rekapitulácia stavby'!AN8</f>
        <v>13. 2. 2025</v>
      </c>
      <c r="K16" s="40"/>
      <c r="L16" s="7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3"/>
      <c r="C17" s="40"/>
      <c r="D17" s="40"/>
      <c r="E17" s="40"/>
      <c r="F17" s="40"/>
      <c r="G17" s="40"/>
      <c r="H17" s="40"/>
      <c r="I17" s="40"/>
      <c r="J17" s="40"/>
      <c r="K17" s="40"/>
      <c r="L17" s="7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3"/>
      <c r="C18" s="40"/>
      <c r="D18" s="172" t="s">
        <v>23</v>
      </c>
      <c r="E18" s="40"/>
      <c r="F18" s="40"/>
      <c r="G18" s="40"/>
      <c r="H18" s="40"/>
      <c r="I18" s="172" t="s">
        <v>24</v>
      </c>
      <c r="J18" s="149" t="str">
        <f>IF('Rekapitulácia stavby'!AN10="","",'Rekapitulácia stavby'!AN10)</f>
        <v>00492736</v>
      </c>
      <c r="K18" s="40"/>
      <c r="L18" s="7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3"/>
      <c r="C19" s="40"/>
      <c r="D19" s="40"/>
      <c r="E19" s="149" t="str">
        <f>IF('Rekapitulácia stavby'!E11="","",'Rekapitulácia stavby'!E11)</f>
        <v>Dopravný podnik Bratislava, akciová spoločnosť</v>
      </c>
      <c r="F19" s="40"/>
      <c r="G19" s="40"/>
      <c r="H19" s="40"/>
      <c r="I19" s="172" t="s">
        <v>27</v>
      </c>
      <c r="J19" s="149" t="str">
        <f>IF('Rekapitulácia stavby'!AN11="","",'Rekapitulácia stavby'!AN11)</f>
        <v>SK2020298786</v>
      </c>
      <c r="K19" s="40"/>
      <c r="L19" s="7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3"/>
      <c r="C20" s="40"/>
      <c r="D20" s="40"/>
      <c r="E20" s="40"/>
      <c r="F20" s="40"/>
      <c r="G20" s="40"/>
      <c r="H20" s="40"/>
      <c r="I20" s="40"/>
      <c r="J20" s="40"/>
      <c r="K20" s="40"/>
      <c r="L20" s="7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3"/>
      <c r="C21" s="40"/>
      <c r="D21" s="172" t="s">
        <v>29</v>
      </c>
      <c r="E21" s="40"/>
      <c r="F21" s="40"/>
      <c r="G21" s="40"/>
      <c r="H21" s="40"/>
      <c r="I21" s="172" t="s">
        <v>24</v>
      </c>
      <c r="J21" s="33" t="str">
        <f>'Rekapitulácia stavby'!AN13</f>
        <v>Vyplň údaj</v>
      </c>
      <c r="K21" s="40"/>
      <c r="L21" s="7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3"/>
      <c r="C22" s="40"/>
      <c r="D22" s="40"/>
      <c r="E22" s="33" t="str">
        <f>'Rekapitulácia stavby'!E14</f>
        <v>Vyplň údaj</v>
      </c>
      <c r="F22" s="149"/>
      <c r="G22" s="149"/>
      <c r="H22" s="149"/>
      <c r="I22" s="172" t="s">
        <v>27</v>
      </c>
      <c r="J22" s="33" t="str">
        <f>'Rekapitulácia stavby'!AN14</f>
        <v>Vyplň údaj</v>
      </c>
      <c r="K22" s="40"/>
      <c r="L22" s="7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3"/>
      <c r="C23" s="40"/>
      <c r="D23" s="40"/>
      <c r="E23" s="40"/>
      <c r="F23" s="40"/>
      <c r="G23" s="40"/>
      <c r="H23" s="40"/>
      <c r="I23" s="40"/>
      <c r="J23" s="40"/>
      <c r="K23" s="40"/>
      <c r="L23" s="7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3"/>
      <c r="C24" s="40"/>
      <c r="D24" s="172" t="s">
        <v>31</v>
      </c>
      <c r="E24" s="40"/>
      <c r="F24" s="40"/>
      <c r="G24" s="40"/>
      <c r="H24" s="40"/>
      <c r="I24" s="172" t="s">
        <v>24</v>
      </c>
      <c r="J24" s="149" t="str">
        <f>IF('Rekapitulácia stavby'!AN16="","",'Rekapitulácia stavby'!AN16)</f>
        <v/>
      </c>
      <c r="K24" s="40"/>
      <c r="L24" s="7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3"/>
      <c r="C25" s="40"/>
      <c r="D25" s="40"/>
      <c r="E25" s="149" t="str">
        <f>IF('Rekapitulácia stavby'!E17="","",'Rekapitulácia stavby'!E17)</f>
        <v xml:space="preserve"> </v>
      </c>
      <c r="F25" s="40"/>
      <c r="G25" s="40"/>
      <c r="H25" s="40"/>
      <c r="I25" s="172" t="s">
        <v>27</v>
      </c>
      <c r="J25" s="149" t="str">
        <f>IF('Rekapitulácia stavby'!AN17="","",'Rekapitulácia stavby'!AN17)</f>
        <v/>
      </c>
      <c r="K25" s="40"/>
      <c r="L25" s="71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3"/>
      <c r="C26" s="40"/>
      <c r="D26" s="40"/>
      <c r="E26" s="40"/>
      <c r="F26" s="40"/>
      <c r="G26" s="40"/>
      <c r="H26" s="40"/>
      <c r="I26" s="40"/>
      <c r="J26" s="40"/>
      <c r="K26" s="40"/>
      <c r="L26" s="7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3"/>
      <c r="C27" s="40"/>
      <c r="D27" s="172" t="s">
        <v>34</v>
      </c>
      <c r="E27" s="40"/>
      <c r="F27" s="40"/>
      <c r="G27" s="40"/>
      <c r="H27" s="40"/>
      <c r="I27" s="172" t="s">
        <v>24</v>
      </c>
      <c r="J27" s="149" t="str">
        <f>IF('Rekapitulácia stavby'!AN19="","",'Rekapitulácia stavby'!AN19)</f>
        <v/>
      </c>
      <c r="K27" s="40"/>
      <c r="L27" s="7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3"/>
      <c r="C28" s="40"/>
      <c r="D28" s="40"/>
      <c r="E28" s="149" t="str">
        <f>IF('Rekapitulácia stavby'!E20="","",'Rekapitulácia stavby'!E20)</f>
        <v xml:space="preserve"> </v>
      </c>
      <c r="F28" s="40"/>
      <c r="G28" s="40"/>
      <c r="H28" s="40"/>
      <c r="I28" s="172" t="s">
        <v>27</v>
      </c>
      <c r="J28" s="149" t="str">
        <f>IF('Rekapitulácia stavby'!AN20="","",'Rekapitulácia stavby'!AN20)</f>
        <v/>
      </c>
      <c r="K28" s="40"/>
      <c r="L28" s="7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3"/>
      <c r="C29" s="40"/>
      <c r="D29" s="40"/>
      <c r="E29" s="40"/>
      <c r="F29" s="40"/>
      <c r="G29" s="40"/>
      <c r="H29" s="40"/>
      <c r="I29" s="40"/>
      <c r="J29" s="40"/>
      <c r="K29" s="40"/>
      <c r="L29" s="71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3"/>
      <c r="C30" s="40"/>
      <c r="D30" s="172" t="s">
        <v>35</v>
      </c>
      <c r="E30" s="40"/>
      <c r="F30" s="40"/>
      <c r="G30" s="40"/>
      <c r="H30" s="40"/>
      <c r="I30" s="40"/>
      <c r="J30" s="40"/>
      <c r="K30" s="40"/>
      <c r="L30" s="7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76"/>
      <c r="B31" s="177"/>
      <c r="C31" s="176"/>
      <c r="D31" s="176"/>
      <c r="E31" s="178" t="s">
        <v>1</v>
      </c>
      <c r="F31" s="178"/>
      <c r="G31" s="178"/>
      <c r="H31" s="178"/>
      <c r="I31" s="176"/>
      <c r="J31" s="176"/>
      <c r="K31" s="176"/>
      <c r="L31" s="179"/>
      <c r="S31" s="176"/>
      <c r="T31" s="176"/>
      <c r="U31" s="176"/>
      <c r="V31" s="176"/>
      <c r="W31" s="176"/>
      <c r="X31" s="176"/>
      <c r="Y31" s="176"/>
      <c r="Z31" s="176"/>
      <c r="AA31" s="176"/>
      <c r="AB31" s="176"/>
      <c r="AC31" s="176"/>
      <c r="AD31" s="176"/>
      <c r="AE31" s="176"/>
    </row>
    <row r="32" s="2" customFormat="1" ht="6.96" customHeight="1">
      <c r="A32" s="40"/>
      <c r="B32" s="43"/>
      <c r="C32" s="40"/>
      <c r="D32" s="40"/>
      <c r="E32" s="40"/>
      <c r="F32" s="40"/>
      <c r="G32" s="40"/>
      <c r="H32" s="40"/>
      <c r="I32" s="40"/>
      <c r="J32" s="40"/>
      <c r="K32" s="40"/>
      <c r="L32" s="7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3"/>
      <c r="C33" s="40"/>
      <c r="D33" s="180"/>
      <c r="E33" s="180"/>
      <c r="F33" s="180"/>
      <c r="G33" s="180"/>
      <c r="H33" s="180"/>
      <c r="I33" s="180"/>
      <c r="J33" s="180"/>
      <c r="K33" s="180"/>
      <c r="L33" s="7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3"/>
      <c r="C34" s="40"/>
      <c r="D34" s="149" t="s">
        <v>154</v>
      </c>
      <c r="E34" s="40"/>
      <c r="F34" s="40"/>
      <c r="G34" s="40"/>
      <c r="H34" s="40"/>
      <c r="I34" s="40"/>
      <c r="J34" s="181">
        <f>J100</f>
        <v>0</v>
      </c>
      <c r="K34" s="40"/>
      <c r="L34" s="7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3"/>
      <c r="C35" s="40"/>
      <c r="D35" s="182" t="s">
        <v>109</v>
      </c>
      <c r="E35" s="40"/>
      <c r="F35" s="40"/>
      <c r="G35" s="40"/>
      <c r="H35" s="40"/>
      <c r="I35" s="40"/>
      <c r="J35" s="181">
        <f>J107</f>
        <v>0</v>
      </c>
      <c r="K35" s="40"/>
      <c r="L35" s="7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25.44" customHeight="1">
      <c r="A36" s="40"/>
      <c r="B36" s="43"/>
      <c r="C36" s="40"/>
      <c r="D36" s="183" t="s">
        <v>38</v>
      </c>
      <c r="E36" s="40"/>
      <c r="F36" s="40"/>
      <c r="G36" s="40"/>
      <c r="H36" s="40"/>
      <c r="I36" s="40"/>
      <c r="J36" s="184">
        <f>ROUND(J34 + J35, 2)</f>
        <v>0</v>
      </c>
      <c r="K36" s="40"/>
      <c r="L36" s="7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6.96" customHeight="1">
      <c r="A37" s="40"/>
      <c r="B37" s="43"/>
      <c r="C37" s="40"/>
      <c r="D37" s="180"/>
      <c r="E37" s="180"/>
      <c r="F37" s="180"/>
      <c r="G37" s="180"/>
      <c r="H37" s="180"/>
      <c r="I37" s="180"/>
      <c r="J37" s="180"/>
      <c r="K37" s="180"/>
      <c r="L37" s="7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3"/>
      <c r="C38" s="40"/>
      <c r="D38" s="40"/>
      <c r="E38" s="40"/>
      <c r="F38" s="185" t="s">
        <v>40</v>
      </c>
      <c r="G38" s="40"/>
      <c r="H38" s="40"/>
      <c r="I38" s="185" t="s">
        <v>39</v>
      </c>
      <c r="J38" s="185" t="s">
        <v>41</v>
      </c>
      <c r="K38" s="40"/>
      <c r="L38" s="7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14.4" customHeight="1">
      <c r="A39" s="40"/>
      <c r="B39" s="43"/>
      <c r="C39" s="40"/>
      <c r="D39" s="186" t="s">
        <v>42</v>
      </c>
      <c r="E39" s="187" t="s">
        <v>43</v>
      </c>
      <c r="F39" s="188">
        <f>ROUND((ROUND((SUM(BE107:BE114) + SUM(BE138:BE206)),  2) + SUM(BE208:BE212)), 2)</f>
        <v>0</v>
      </c>
      <c r="G39" s="189"/>
      <c r="H39" s="189"/>
      <c r="I39" s="190">
        <v>0.23000000000000001</v>
      </c>
      <c r="J39" s="188">
        <f>ROUND((ROUND(((SUM(BE107:BE114) + SUM(BE138:BE206))*I39),  2) + (SUM(BE208:BE212)*I39)), 2)</f>
        <v>0</v>
      </c>
      <c r="K39" s="40"/>
      <c r="L39" s="71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43"/>
      <c r="C40" s="40"/>
      <c r="D40" s="40"/>
      <c r="E40" s="187" t="s">
        <v>44</v>
      </c>
      <c r="F40" s="188">
        <f>ROUND((ROUND((SUM(BF107:BF114) + SUM(BF138:BF206)),  2) + SUM(BF208:BF212)), 2)</f>
        <v>0</v>
      </c>
      <c r="G40" s="189"/>
      <c r="H40" s="189"/>
      <c r="I40" s="190">
        <v>0.23000000000000001</v>
      </c>
      <c r="J40" s="188">
        <f>ROUND((ROUND(((SUM(BF107:BF114) + SUM(BF138:BF206))*I40),  2) + (SUM(BF208:BF212)*I40)), 2)</f>
        <v>0</v>
      </c>
      <c r="K40" s="40"/>
      <c r="L40" s="71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3"/>
      <c r="C41" s="40"/>
      <c r="D41" s="40"/>
      <c r="E41" s="172" t="s">
        <v>45</v>
      </c>
      <c r="F41" s="191">
        <f>ROUND((ROUND((SUM(BG107:BG114) + SUM(BG138:BG206)),  2) + SUM(BG208:BG212)), 2)</f>
        <v>0</v>
      </c>
      <c r="G41" s="40"/>
      <c r="H41" s="40"/>
      <c r="I41" s="192">
        <v>0.23000000000000001</v>
      </c>
      <c r="J41" s="191">
        <f>0</f>
        <v>0</v>
      </c>
      <c r="K41" s="40"/>
      <c r="L41" s="71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hidden="1" s="2" customFormat="1" ht="14.4" customHeight="1">
      <c r="A42" s="40"/>
      <c r="B42" s="43"/>
      <c r="C42" s="40"/>
      <c r="D42" s="40"/>
      <c r="E42" s="172" t="s">
        <v>46</v>
      </c>
      <c r="F42" s="191">
        <f>ROUND((ROUND((SUM(BH107:BH114) + SUM(BH138:BH206)),  2) + SUM(BH208:BH212)), 2)</f>
        <v>0</v>
      </c>
      <c r="G42" s="40"/>
      <c r="H42" s="40"/>
      <c r="I42" s="192">
        <v>0.23000000000000001</v>
      </c>
      <c r="J42" s="191">
        <f>0</f>
        <v>0</v>
      </c>
      <c r="K42" s="40"/>
      <c r="L42" s="7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hidden="1" s="2" customFormat="1" ht="14.4" customHeight="1">
      <c r="A43" s="40"/>
      <c r="B43" s="43"/>
      <c r="C43" s="40"/>
      <c r="D43" s="40"/>
      <c r="E43" s="187" t="s">
        <v>47</v>
      </c>
      <c r="F43" s="188">
        <f>ROUND((ROUND((SUM(BI107:BI114) + SUM(BI138:BI206)),  2) + SUM(BI208:BI212)), 2)</f>
        <v>0</v>
      </c>
      <c r="G43" s="189"/>
      <c r="H43" s="189"/>
      <c r="I43" s="190">
        <v>0</v>
      </c>
      <c r="J43" s="188">
        <f>0</f>
        <v>0</v>
      </c>
      <c r="K43" s="40"/>
      <c r="L43" s="71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3"/>
      <c r="C44" s="40"/>
      <c r="D44" s="40"/>
      <c r="E44" s="40"/>
      <c r="F44" s="40"/>
      <c r="G44" s="40"/>
      <c r="H44" s="40"/>
      <c r="I44" s="40"/>
      <c r="J44" s="40"/>
      <c r="K44" s="40"/>
      <c r="L44" s="71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5.44" customHeight="1">
      <c r="A45" s="40"/>
      <c r="B45" s="43"/>
      <c r="C45" s="193"/>
      <c r="D45" s="194" t="s">
        <v>48</v>
      </c>
      <c r="E45" s="195"/>
      <c r="F45" s="195"/>
      <c r="G45" s="196" t="s">
        <v>49</v>
      </c>
      <c r="H45" s="197" t="s">
        <v>50</v>
      </c>
      <c r="I45" s="195"/>
      <c r="J45" s="198">
        <f>SUM(J36:J43)</f>
        <v>0</v>
      </c>
      <c r="K45" s="199"/>
      <c r="L45" s="71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4.4" customHeight="1">
      <c r="A46" s="40"/>
      <c r="B46" s="43"/>
      <c r="C46" s="40"/>
      <c r="D46" s="40"/>
      <c r="E46" s="40"/>
      <c r="F46" s="40"/>
      <c r="G46" s="40"/>
      <c r="H46" s="40"/>
      <c r="I46" s="40"/>
      <c r="J46" s="40"/>
      <c r="K46" s="40"/>
      <c r="L46" s="71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71"/>
      <c r="D50" s="200" t="s">
        <v>51</v>
      </c>
      <c r="E50" s="201"/>
      <c r="F50" s="201"/>
      <c r="G50" s="200" t="s">
        <v>52</v>
      </c>
      <c r="H50" s="201"/>
      <c r="I50" s="201"/>
      <c r="J50" s="201"/>
      <c r="K50" s="201"/>
      <c r="L50" s="71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202" t="s">
        <v>53</v>
      </c>
      <c r="E61" s="203"/>
      <c r="F61" s="204" t="s">
        <v>54</v>
      </c>
      <c r="G61" s="202" t="s">
        <v>53</v>
      </c>
      <c r="H61" s="203"/>
      <c r="I61" s="203"/>
      <c r="J61" s="205" t="s">
        <v>54</v>
      </c>
      <c r="K61" s="203"/>
      <c r="L61" s="71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200" t="s">
        <v>55</v>
      </c>
      <c r="E65" s="206"/>
      <c r="F65" s="206"/>
      <c r="G65" s="200" t="s">
        <v>56</v>
      </c>
      <c r="H65" s="206"/>
      <c r="I65" s="206"/>
      <c r="J65" s="206"/>
      <c r="K65" s="206"/>
      <c r="L65" s="71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202" t="s">
        <v>53</v>
      </c>
      <c r="E76" s="203"/>
      <c r="F76" s="204" t="s">
        <v>54</v>
      </c>
      <c r="G76" s="202" t="s">
        <v>53</v>
      </c>
      <c r="H76" s="203"/>
      <c r="I76" s="203"/>
      <c r="J76" s="205" t="s">
        <v>54</v>
      </c>
      <c r="K76" s="203"/>
      <c r="L76" s="71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207"/>
      <c r="C77" s="208"/>
      <c r="D77" s="208"/>
      <c r="E77" s="208"/>
      <c r="F77" s="208"/>
      <c r="G77" s="208"/>
      <c r="H77" s="208"/>
      <c r="I77" s="208"/>
      <c r="J77" s="208"/>
      <c r="K77" s="208"/>
      <c r="L77" s="71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209"/>
      <c r="C81" s="210"/>
      <c r="D81" s="210"/>
      <c r="E81" s="210"/>
      <c r="F81" s="210"/>
      <c r="G81" s="210"/>
      <c r="H81" s="210"/>
      <c r="I81" s="210"/>
      <c r="J81" s="210"/>
      <c r="K81" s="210"/>
      <c r="L81" s="71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155</v>
      </c>
      <c r="D82" s="42"/>
      <c r="E82" s="42"/>
      <c r="F82" s="42"/>
      <c r="G82" s="42"/>
      <c r="H82" s="42"/>
      <c r="I82" s="42"/>
      <c r="J82" s="42"/>
      <c r="K82" s="42"/>
      <c r="L82" s="71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71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15</v>
      </c>
      <c r="D84" s="42"/>
      <c r="E84" s="42"/>
      <c r="F84" s="42"/>
      <c r="G84" s="42"/>
      <c r="H84" s="42"/>
      <c r="I84" s="42"/>
      <c r="J84" s="42"/>
      <c r="K84" s="42"/>
      <c r="L84" s="71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211" t="str">
        <f>E7</f>
        <v>Depo Jurajov Dvor</v>
      </c>
      <c r="F85" s="32"/>
      <c r="G85" s="32"/>
      <c r="H85" s="32"/>
      <c r="I85" s="42"/>
      <c r="J85" s="42"/>
      <c r="K85" s="42"/>
      <c r="L85" s="71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1"/>
      <c r="C86" s="32" t="s">
        <v>131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211" t="s">
        <v>135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138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40"/>
      <c r="B89" s="41"/>
      <c r="C89" s="42"/>
      <c r="D89" s="42"/>
      <c r="E89" s="335" t="s">
        <v>141</v>
      </c>
      <c r="F89" s="42"/>
      <c r="G89" s="42"/>
      <c r="H89" s="42"/>
      <c r="I89" s="42"/>
      <c r="J89" s="42"/>
      <c r="K89" s="42"/>
      <c r="L89" s="71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2" t="s">
        <v>712</v>
      </c>
      <c r="D90" s="42"/>
      <c r="E90" s="42"/>
      <c r="F90" s="42"/>
      <c r="G90" s="42"/>
      <c r="H90" s="42"/>
      <c r="I90" s="42"/>
      <c r="J90" s="42"/>
      <c r="K90" s="42"/>
      <c r="L90" s="71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84" t="str">
        <f>E13</f>
        <v>02 - Elektroinštalácia</v>
      </c>
      <c r="F91" s="42"/>
      <c r="G91" s="42"/>
      <c r="H91" s="42"/>
      <c r="I91" s="42"/>
      <c r="J91" s="42"/>
      <c r="K91" s="42"/>
      <c r="L91" s="71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71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2" t="s">
        <v>19</v>
      </c>
      <c r="D93" s="42"/>
      <c r="E93" s="42"/>
      <c r="F93" s="27" t="str">
        <f>F16</f>
        <v xml:space="preserve"> </v>
      </c>
      <c r="G93" s="42"/>
      <c r="H93" s="42"/>
      <c r="I93" s="32" t="s">
        <v>21</v>
      </c>
      <c r="J93" s="87" t="str">
        <f>IF(J16="","",J16)</f>
        <v>13. 2. 2025</v>
      </c>
      <c r="K93" s="42"/>
      <c r="L93" s="71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71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2" t="s">
        <v>23</v>
      </c>
      <c r="D95" s="42"/>
      <c r="E95" s="42"/>
      <c r="F95" s="27" t="str">
        <f>E19</f>
        <v>Dopravný podnik Bratislava, akciová spoločnosť</v>
      </c>
      <c r="G95" s="42"/>
      <c r="H95" s="42"/>
      <c r="I95" s="32" t="s">
        <v>31</v>
      </c>
      <c r="J95" s="36" t="str">
        <f>E25</f>
        <v xml:space="preserve"> </v>
      </c>
      <c r="K95" s="42"/>
      <c r="L95" s="71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2" t="s">
        <v>29</v>
      </c>
      <c r="D96" s="42"/>
      <c r="E96" s="42"/>
      <c r="F96" s="27" t="str">
        <f>IF(E22="","",E22)</f>
        <v>Vyplň údaj</v>
      </c>
      <c r="G96" s="42"/>
      <c r="H96" s="42"/>
      <c r="I96" s="32" t="s">
        <v>34</v>
      </c>
      <c r="J96" s="36" t="str">
        <f>E28</f>
        <v xml:space="preserve"> </v>
      </c>
      <c r="K96" s="42"/>
      <c r="L96" s="71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71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9.28" customHeight="1">
      <c r="A98" s="40"/>
      <c r="B98" s="41"/>
      <c r="C98" s="212" t="s">
        <v>156</v>
      </c>
      <c r="D98" s="165"/>
      <c r="E98" s="165"/>
      <c r="F98" s="165"/>
      <c r="G98" s="165"/>
      <c r="H98" s="165"/>
      <c r="I98" s="165"/>
      <c r="J98" s="213" t="s">
        <v>157</v>
      </c>
      <c r="K98" s="165"/>
      <c r="L98" s="71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0.32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71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22.8" customHeight="1">
      <c r="A100" s="40"/>
      <c r="B100" s="41"/>
      <c r="C100" s="214" t="s">
        <v>158</v>
      </c>
      <c r="D100" s="42"/>
      <c r="E100" s="42"/>
      <c r="F100" s="42"/>
      <c r="G100" s="42"/>
      <c r="H100" s="42"/>
      <c r="I100" s="42"/>
      <c r="J100" s="118">
        <f>J138</f>
        <v>0</v>
      </c>
      <c r="K100" s="42"/>
      <c r="L100" s="71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U100" s="17" t="s">
        <v>159</v>
      </c>
    </row>
    <row r="101" s="9" customFormat="1" ht="24.96" customHeight="1">
      <c r="A101" s="9"/>
      <c r="B101" s="215"/>
      <c r="C101" s="216"/>
      <c r="D101" s="217" t="s">
        <v>951</v>
      </c>
      <c r="E101" s="218"/>
      <c r="F101" s="218"/>
      <c r="G101" s="218"/>
      <c r="H101" s="218"/>
      <c r="I101" s="218"/>
      <c r="J101" s="219">
        <f>J139</f>
        <v>0</v>
      </c>
      <c r="K101" s="216"/>
      <c r="L101" s="22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215"/>
      <c r="C102" s="216"/>
      <c r="D102" s="217" t="s">
        <v>952</v>
      </c>
      <c r="E102" s="218"/>
      <c r="F102" s="218"/>
      <c r="G102" s="218"/>
      <c r="H102" s="218"/>
      <c r="I102" s="218"/>
      <c r="J102" s="219">
        <f>J148</f>
        <v>0</v>
      </c>
      <c r="K102" s="216"/>
      <c r="L102" s="22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215"/>
      <c r="C103" s="216"/>
      <c r="D103" s="217" t="s">
        <v>179</v>
      </c>
      <c r="E103" s="218"/>
      <c r="F103" s="218"/>
      <c r="G103" s="218"/>
      <c r="H103" s="218"/>
      <c r="I103" s="218"/>
      <c r="J103" s="219">
        <f>J205</f>
        <v>0</v>
      </c>
      <c r="K103" s="216"/>
      <c r="L103" s="22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1.84" customHeight="1">
      <c r="A104" s="9"/>
      <c r="B104" s="215"/>
      <c r="C104" s="216"/>
      <c r="D104" s="226" t="s">
        <v>180</v>
      </c>
      <c r="E104" s="216"/>
      <c r="F104" s="216"/>
      <c r="G104" s="216"/>
      <c r="H104" s="216"/>
      <c r="I104" s="216"/>
      <c r="J104" s="227">
        <f>J207</f>
        <v>0</v>
      </c>
      <c r="K104" s="216"/>
      <c r="L104" s="22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40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71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6.96" customHeight="1">
      <c r="A106" s="40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71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29.28" customHeight="1">
      <c r="A107" s="40"/>
      <c r="B107" s="41"/>
      <c r="C107" s="214" t="s">
        <v>181</v>
      </c>
      <c r="D107" s="42"/>
      <c r="E107" s="42"/>
      <c r="F107" s="42"/>
      <c r="G107" s="42"/>
      <c r="H107" s="42"/>
      <c r="I107" s="42"/>
      <c r="J107" s="228">
        <f>ROUND(J108 + J109 + J110 + J111 + J112 + J113,2)</f>
        <v>0</v>
      </c>
      <c r="K107" s="42"/>
      <c r="L107" s="71"/>
      <c r="N107" s="229" t="s">
        <v>42</v>
      </c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18" customHeight="1">
      <c r="A108" s="40"/>
      <c r="B108" s="41"/>
      <c r="C108" s="42"/>
      <c r="D108" s="161" t="s">
        <v>182</v>
      </c>
      <c r="E108" s="156"/>
      <c r="F108" s="156"/>
      <c r="G108" s="42"/>
      <c r="H108" s="42"/>
      <c r="I108" s="42"/>
      <c r="J108" s="157">
        <v>0</v>
      </c>
      <c r="K108" s="42"/>
      <c r="L108" s="230"/>
      <c r="M108" s="231"/>
      <c r="N108" s="232" t="s">
        <v>44</v>
      </c>
      <c r="O108" s="231"/>
      <c r="P108" s="231"/>
      <c r="Q108" s="231"/>
      <c r="R108" s="231"/>
      <c r="S108" s="233"/>
      <c r="T108" s="233"/>
      <c r="U108" s="233"/>
      <c r="V108" s="233"/>
      <c r="W108" s="233"/>
      <c r="X108" s="233"/>
      <c r="Y108" s="233"/>
      <c r="Z108" s="233"/>
      <c r="AA108" s="233"/>
      <c r="AB108" s="233"/>
      <c r="AC108" s="233"/>
      <c r="AD108" s="233"/>
      <c r="AE108" s="233"/>
      <c r="AF108" s="231"/>
      <c r="AG108" s="231"/>
      <c r="AH108" s="231"/>
      <c r="AI108" s="231"/>
      <c r="AJ108" s="231"/>
      <c r="AK108" s="231"/>
      <c r="AL108" s="231"/>
      <c r="AM108" s="231"/>
      <c r="AN108" s="231"/>
      <c r="AO108" s="231"/>
      <c r="AP108" s="231"/>
      <c r="AQ108" s="231"/>
      <c r="AR108" s="231"/>
      <c r="AS108" s="231"/>
      <c r="AT108" s="231"/>
      <c r="AU108" s="231"/>
      <c r="AV108" s="231"/>
      <c r="AW108" s="231"/>
      <c r="AX108" s="231"/>
      <c r="AY108" s="234" t="s">
        <v>183</v>
      </c>
      <c r="AZ108" s="231"/>
      <c r="BA108" s="231"/>
      <c r="BB108" s="231"/>
      <c r="BC108" s="231"/>
      <c r="BD108" s="231"/>
      <c r="BE108" s="235">
        <f>IF(N108="základná",J108,0)</f>
        <v>0</v>
      </c>
      <c r="BF108" s="235">
        <f>IF(N108="znížená",J108,0)</f>
        <v>0</v>
      </c>
      <c r="BG108" s="235">
        <f>IF(N108="zákl. prenesená",J108,0)</f>
        <v>0</v>
      </c>
      <c r="BH108" s="235">
        <f>IF(N108="zníž. prenesená",J108,0)</f>
        <v>0</v>
      </c>
      <c r="BI108" s="235">
        <f>IF(N108="nulová",J108,0)</f>
        <v>0</v>
      </c>
      <c r="BJ108" s="234" t="s">
        <v>90</v>
      </c>
      <c r="BK108" s="231"/>
      <c r="BL108" s="231"/>
      <c r="BM108" s="231"/>
    </row>
    <row r="109" s="2" customFormat="1" ht="18" customHeight="1">
      <c r="A109" s="40"/>
      <c r="B109" s="41"/>
      <c r="C109" s="42"/>
      <c r="D109" s="161" t="s">
        <v>184</v>
      </c>
      <c r="E109" s="156"/>
      <c r="F109" s="156"/>
      <c r="G109" s="42"/>
      <c r="H109" s="42"/>
      <c r="I109" s="42"/>
      <c r="J109" s="157">
        <v>0</v>
      </c>
      <c r="K109" s="42"/>
      <c r="L109" s="230"/>
      <c r="M109" s="231"/>
      <c r="N109" s="232" t="s">
        <v>44</v>
      </c>
      <c r="O109" s="231"/>
      <c r="P109" s="231"/>
      <c r="Q109" s="231"/>
      <c r="R109" s="231"/>
      <c r="S109" s="233"/>
      <c r="T109" s="233"/>
      <c r="U109" s="233"/>
      <c r="V109" s="233"/>
      <c r="W109" s="233"/>
      <c r="X109" s="233"/>
      <c r="Y109" s="233"/>
      <c r="Z109" s="233"/>
      <c r="AA109" s="233"/>
      <c r="AB109" s="233"/>
      <c r="AC109" s="233"/>
      <c r="AD109" s="233"/>
      <c r="AE109" s="233"/>
      <c r="AF109" s="231"/>
      <c r="AG109" s="231"/>
      <c r="AH109" s="231"/>
      <c r="AI109" s="231"/>
      <c r="AJ109" s="231"/>
      <c r="AK109" s="231"/>
      <c r="AL109" s="231"/>
      <c r="AM109" s="231"/>
      <c r="AN109" s="231"/>
      <c r="AO109" s="231"/>
      <c r="AP109" s="231"/>
      <c r="AQ109" s="231"/>
      <c r="AR109" s="231"/>
      <c r="AS109" s="231"/>
      <c r="AT109" s="231"/>
      <c r="AU109" s="231"/>
      <c r="AV109" s="231"/>
      <c r="AW109" s="231"/>
      <c r="AX109" s="231"/>
      <c r="AY109" s="234" t="s">
        <v>183</v>
      </c>
      <c r="AZ109" s="231"/>
      <c r="BA109" s="231"/>
      <c r="BB109" s="231"/>
      <c r="BC109" s="231"/>
      <c r="BD109" s="231"/>
      <c r="BE109" s="235">
        <f>IF(N109="základná",J109,0)</f>
        <v>0</v>
      </c>
      <c r="BF109" s="235">
        <f>IF(N109="znížená",J109,0)</f>
        <v>0</v>
      </c>
      <c r="BG109" s="235">
        <f>IF(N109="zákl. prenesená",J109,0)</f>
        <v>0</v>
      </c>
      <c r="BH109" s="235">
        <f>IF(N109="zníž. prenesená",J109,0)</f>
        <v>0</v>
      </c>
      <c r="BI109" s="235">
        <f>IF(N109="nulová",J109,0)</f>
        <v>0</v>
      </c>
      <c r="BJ109" s="234" t="s">
        <v>90</v>
      </c>
      <c r="BK109" s="231"/>
      <c r="BL109" s="231"/>
      <c r="BM109" s="231"/>
    </row>
    <row r="110" s="2" customFormat="1" ht="18" customHeight="1">
      <c r="A110" s="40"/>
      <c r="B110" s="41"/>
      <c r="C110" s="42"/>
      <c r="D110" s="161" t="s">
        <v>185</v>
      </c>
      <c r="E110" s="156"/>
      <c r="F110" s="156"/>
      <c r="G110" s="42"/>
      <c r="H110" s="42"/>
      <c r="I110" s="42"/>
      <c r="J110" s="157">
        <v>0</v>
      </c>
      <c r="K110" s="42"/>
      <c r="L110" s="230"/>
      <c r="M110" s="231"/>
      <c r="N110" s="232" t="s">
        <v>44</v>
      </c>
      <c r="O110" s="231"/>
      <c r="P110" s="231"/>
      <c r="Q110" s="231"/>
      <c r="R110" s="231"/>
      <c r="S110" s="233"/>
      <c r="T110" s="233"/>
      <c r="U110" s="233"/>
      <c r="V110" s="233"/>
      <c r="W110" s="233"/>
      <c r="X110" s="233"/>
      <c r="Y110" s="233"/>
      <c r="Z110" s="233"/>
      <c r="AA110" s="233"/>
      <c r="AB110" s="233"/>
      <c r="AC110" s="233"/>
      <c r="AD110" s="233"/>
      <c r="AE110" s="233"/>
      <c r="AF110" s="231"/>
      <c r="AG110" s="231"/>
      <c r="AH110" s="231"/>
      <c r="AI110" s="231"/>
      <c r="AJ110" s="231"/>
      <c r="AK110" s="231"/>
      <c r="AL110" s="231"/>
      <c r="AM110" s="231"/>
      <c r="AN110" s="231"/>
      <c r="AO110" s="231"/>
      <c r="AP110" s="231"/>
      <c r="AQ110" s="231"/>
      <c r="AR110" s="231"/>
      <c r="AS110" s="231"/>
      <c r="AT110" s="231"/>
      <c r="AU110" s="231"/>
      <c r="AV110" s="231"/>
      <c r="AW110" s="231"/>
      <c r="AX110" s="231"/>
      <c r="AY110" s="234" t="s">
        <v>183</v>
      </c>
      <c r="AZ110" s="231"/>
      <c r="BA110" s="231"/>
      <c r="BB110" s="231"/>
      <c r="BC110" s="231"/>
      <c r="BD110" s="231"/>
      <c r="BE110" s="235">
        <f>IF(N110="základná",J110,0)</f>
        <v>0</v>
      </c>
      <c r="BF110" s="235">
        <f>IF(N110="znížená",J110,0)</f>
        <v>0</v>
      </c>
      <c r="BG110" s="235">
        <f>IF(N110="zákl. prenesená",J110,0)</f>
        <v>0</v>
      </c>
      <c r="BH110" s="235">
        <f>IF(N110="zníž. prenesená",J110,0)</f>
        <v>0</v>
      </c>
      <c r="BI110" s="235">
        <f>IF(N110="nulová",J110,0)</f>
        <v>0</v>
      </c>
      <c r="BJ110" s="234" t="s">
        <v>90</v>
      </c>
      <c r="BK110" s="231"/>
      <c r="BL110" s="231"/>
      <c r="BM110" s="231"/>
    </row>
    <row r="111" s="2" customFormat="1" ht="18" customHeight="1">
      <c r="A111" s="40"/>
      <c r="B111" s="41"/>
      <c r="C111" s="42"/>
      <c r="D111" s="161" t="s">
        <v>186</v>
      </c>
      <c r="E111" s="156"/>
      <c r="F111" s="156"/>
      <c r="G111" s="42"/>
      <c r="H111" s="42"/>
      <c r="I111" s="42"/>
      <c r="J111" s="157">
        <v>0</v>
      </c>
      <c r="K111" s="42"/>
      <c r="L111" s="230"/>
      <c r="M111" s="231"/>
      <c r="N111" s="232" t="s">
        <v>44</v>
      </c>
      <c r="O111" s="231"/>
      <c r="P111" s="231"/>
      <c r="Q111" s="231"/>
      <c r="R111" s="231"/>
      <c r="S111" s="233"/>
      <c r="T111" s="233"/>
      <c r="U111" s="233"/>
      <c r="V111" s="233"/>
      <c r="W111" s="233"/>
      <c r="X111" s="233"/>
      <c r="Y111" s="233"/>
      <c r="Z111" s="233"/>
      <c r="AA111" s="233"/>
      <c r="AB111" s="233"/>
      <c r="AC111" s="233"/>
      <c r="AD111" s="233"/>
      <c r="AE111" s="233"/>
      <c r="AF111" s="231"/>
      <c r="AG111" s="231"/>
      <c r="AH111" s="231"/>
      <c r="AI111" s="231"/>
      <c r="AJ111" s="231"/>
      <c r="AK111" s="231"/>
      <c r="AL111" s="231"/>
      <c r="AM111" s="231"/>
      <c r="AN111" s="231"/>
      <c r="AO111" s="231"/>
      <c r="AP111" s="231"/>
      <c r="AQ111" s="231"/>
      <c r="AR111" s="231"/>
      <c r="AS111" s="231"/>
      <c r="AT111" s="231"/>
      <c r="AU111" s="231"/>
      <c r="AV111" s="231"/>
      <c r="AW111" s="231"/>
      <c r="AX111" s="231"/>
      <c r="AY111" s="234" t="s">
        <v>183</v>
      </c>
      <c r="AZ111" s="231"/>
      <c r="BA111" s="231"/>
      <c r="BB111" s="231"/>
      <c r="BC111" s="231"/>
      <c r="BD111" s="231"/>
      <c r="BE111" s="235">
        <f>IF(N111="základná",J111,0)</f>
        <v>0</v>
      </c>
      <c r="BF111" s="235">
        <f>IF(N111="znížená",J111,0)</f>
        <v>0</v>
      </c>
      <c r="BG111" s="235">
        <f>IF(N111="zákl. prenesená",J111,0)</f>
        <v>0</v>
      </c>
      <c r="BH111" s="235">
        <f>IF(N111="zníž. prenesená",J111,0)</f>
        <v>0</v>
      </c>
      <c r="BI111" s="235">
        <f>IF(N111="nulová",J111,0)</f>
        <v>0</v>
      </c>
      <c r="BJ111" s="234" t="s">
        <v>90</v>
      </c>
      <c r="BK111" s="231"/>
      <c r="BL111" s="231"/>
      <c r="BM111" s="231"/>
    </row>
    <row r="112" s="2" customFormat="1" ht="18" customHeight="1">
      <c r="A112" s="40"/>
      <c r="B112" s="41"/>
      <c r="C112" s="42"/>
      <c r="D112" s="161" t="s">
        <v>187</v>
      </c>
      <c r="E112" s="156"/>
      <c r="F112" s="156"/>
      <c r="G112" s="42"/>
      <c r="H112" s="42"/>
      <c r="I112" s="42"/>
      <c r="J112" s="157">
        <v>0</v>
      </c>
      <c r="K112" s="42"/>
      <c r="L112" s="230"/>
      <c r="M112" s="231"/>
      <c r="N112" s="232" t="s">
        <v>44</v>
      </c>
      <c r="O112" s="231"/>
      <c r="P112" s="231"/>
      <c r="Q112" s="231"/>
      <c r="R112" s="231"/>
      <c r="S112" s="233"/>
      <c r="T112" s="233"/>
      <c r="U112" s="233"/>
      <c r="V112" s="233"/>
      <c r="W112" s="233"/>
      <c r="X112" s="233"/>
      <c r="Y112" s="233"/>
      <c r="Z112" s="233"/>
      <c r="AA112" s="233"/>
      <c r="AB112" s="233"/>
      <c r="AC112" s="233"/>
      <c r="AD112" s="233"/>
      <c r="AE112" s="233"/>
      <c r="AF112" s="231"/>
      <c r="AG112" s="231"/>
      <c r="AH112" s="231"/>
      <c r="AI112" s="231"/>
      <c r="AJ112" s="231"/>
      <c r="AK112" s="231"/>
      <c r="AL112" s="231"/>
      <c r="AM112" s="231"/>
      <c r="AN112" s="231"/>
      <c r="AO112" s="231"/>
      <c r="AP112" s="231"/>
      <c r="AQ112" s="231"/>
      <c r="AR112" s="231"/>
      <c r="AS112" s="231"/>
      <c r="AT112" s="231"/>
      <c r="AU112" s="231"/>
      <c r="AV112" s="231"/>
      <c r="AW112" s="231"/>
      <c r="AX112" s="231"/>
      <c r="AY112" s="234" t="s">
        <v>183</v>
      </c>
      <c r="AZ112" s="231"/>
      <c r="BA112" s="231"/>
      <c r="BB112" s="231"/>
      <c r="BC112" s="231"/>
      <c r="BD112" s="231"/>
      <c r="BE112" s="235">
        <f>IF(N112="základná",J112,0)</f>
        <v>0</v>
      </c>
      <c r="BF112" s="235">
        <f>IF(N112="znížená",J112,0)</f>
        <v>0</v>
      </c>
      <c r="BG112" s="235">
        <f>IF(N112="zákl. prenesená",J112,0)</f>
        <v>0</v>
      </c>
      <c r="BH112" s="235">
        <f>IF(N112="zníž. prenesená",J112,0)</f>
        <v>0</v>
      </c>
      <c r="BI112" s="235">
        <f>IF(N112="nulová",J112,0)</f>
        <v>0</v>
      </c>
      <c r="BJ112" s="234" t="s">
        <v>90</v>
      </c>
      <c r="BK112" s="231"/>
      <c r="BL112" s="231"/>
      <c r="BM112" s="231"/>
    </row>
    <row r="113" s="2" customFormat="1" ht="18" customHeight="1">
      <c r="A113" s="40"/>
      <c r="B113" s="41"/>
      <c r="C113" s="42"/>
      <c r="D113" s="156" t="s">
        <v>188</v>
      </c>
      <c r="E113" s="42"/>
      <c r="F113" s="42"/>
      <c r="G113" s="42"/>
      <c r="H113" s="42"/>
      <c r="I113" s="42"/>
      <c r="J113" s="157">
        <f>ROUND(J34*T113,2)</f>
        <v>0</v>
      </c>
      <c r="K113" s="42"/>
      <c r="L113" s="230"/>
      <c r="M113" s="231"/>
      <c r="N113" s="232" t="s">
        <v>44</v>
      </c>
      <c r="O113" s="231"/>
      <c r="P113" s="231"/>
      <c r="Q113" s="231"/>
      <c r="R113" s="231"/>
      <c r="S113" s="233"/>
      <c r="T113" s="233"/>
      <c r="U113" s="233"/>
      <c r="V113" s="233"/>
      <c r="W113" s="233"/>
      <c r="X113" s="233"/>
      <c r="Y113" s="233"/>
      <c r="Z113" s="233"/>
      <c r="AA113" s="233"/>
      <c r="AB113" s="233"/>
      <c r="AC113" s="233"/>
      <c r="AD113" s="233"/>
      <c r="AE113" s="233"/>
      <c r="AF113" s="231"/>
      <c r="AG113" s="231"/>
      <c r="AH113" s="231"/>
      <c r="AI113" s="231"/>
      <c r="AJ113" s="231"/>
      <c r="AK113" s="231"/>
      <c r="AL113" s="231"/>
      <c r="AM113" s="231"/>
      <c r="AN113" s="231"/>
      <c r="AO113" s="231"/>
      <c r="AP113" s="231"/>
      <c r="AQ113" s="231"/>
      <c r="AR113" s="231"/>
      <c r="AS113" s="231"/>
      <c r="AT113" s="231"/>
      <c r="AU113" s="231"/>
      <c r="AV113" s="231"/>
      <c r="AW113" s="231"/>
      <c r="AX113" s="231"/>
      <c r="AY113" s="234" t="s">
        <v>189</v>
      </c>
      <c r="AZ113" s="231"/>
      <c r="BA113" s="231"/>
      <c r="BB113" s="231"/>
      <c r="BC113" s="231"/>
      <c r="BD113" s="231"/>
      <c r="BE113" s="235">
        <f>IF(N113="základná",J113,0)</f>
        <v>0</v>
      </c>
      <c r="BF113" s="235">
        <f>IF(N113="znížená",J113,0)</f>
        <v>0</v>
      </c>
      <c r="BG113" s="235">
        <f>IF(N113="zákl. prenesená",J113,0)</f>
        <v>0</v>
      </c>
      <c r="BH113" s="235">
        <f>IF(N113="zníž. prenesená",J113,0)</f>
        <v>0</v>
      </c>
      <c r="BI113" s="235">
        <f>IF(N113="nulová",J113,0)</f>
        <v>0</v>
      </c>
      <c r="BJ113" s="234" t="s">
        <v>90</v>
      </c>
      <c r="BK113" s="231"/>
      <c r="BL113" s="231"/>
      <c r="BM113" s="231"/>
    </row>
    <row r="114" s="2" customFormat="1">
      <c r="A114" s="40"/>
      <c r="B114" s="41"/>
      <c r="C114" s="42"/>
      <c r="D114" s="42"/>
      <c r="E114" s="42"/>
      <c r="F114" s="42"/>
      <c r="G114" s="42"/>
      <c r="H114" s="42"/>
      <c r="I114" s="42"/>
      <c r="J114" s="42"/>
      <c r="K114" s="42"/>
      <c r="L114" s="71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29.28" customHeight="1">
      <c r="A115" s="40"/>
      <c r="B115" s="41"/>
      <c r="C115" s="164" t="s">
        <v>114</v>
      </c>
      <c r="D115" s="165"/>
      <c r="E115" s="165"/>
      <c r="F115" s="165"/>
      <c r="G115" s="165"/>
      <c r="H115" s="165"/>
      <c r="I115" s="165"/>
      <c r="J115" s="166">
        <f>ROUND(J100+J107,2)</f>
        <v>0</v>
      </c>
      <c r="K115" s="165"/>
      <c r="L115" s="71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6.96" customHeight="1">
      <c r="A116" s="40"/>
      <c r="B116" s="74"/>
      <c r="C116" s="75"/>
      <c r="D116" s="75"/>
      <c r="E116" s="75"/>
      <c r="F116" s="75"/>
      <c r="G116" s="75"/>
      <c r="H116" s="75"/>
      <c r="I116" s="75"/>
      <c r="J116" s="75"/>
      <c r="K116" s="75"/>
      <c r="L116" s="71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20" s="2" customFormat="1" ht="6.96" customHeight="1">
      <c r="A120" s="40"/>
      <c r="B120" s="76"/>
      <c r="C120" s="77"/>
      <c r="D120" s="77"/>
      <c r="E120" s="77"/>
      <c r="F120" s="77"/>
      <c r="G120" s="77"/>
      <c r="H120" s="77"/>
      <c r="I120" s="77"/>
      <c r="J120" s="77"/>
      <c r="K120" s="77"/>
      <c r="L120" s="71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24.96" customHeight="1">
      <c r="A121" s="40"/>
      <c r="B121" s="41"/>
      <c r="C121" s="23" t="s">
        <v>190</v>
      </c>
      <c r="D121" s="42"/>
      <c r="E121" s="42"/>
      <c r="F121" s="42"/>
      <c r="G121" s="42"/>
      <c r="H121" s="42"/>
      <c r="I121" s="42"/>
      <c r="J121" s="42"/>
      <c r="K121" s="42"/>
      <c r="L121" s="71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6.96" customHeight="1">
      <c r="A122" s="40"/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71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12" customHeight="1">
      <c r="A123" s="40"/>
      <c r="B123" s="41"/>
      <c r="C123" s="32" t="s">
        <v>15</v>
      </c>
      <c r="D123" s="42"/>
      <c r="E123" s="42"/>
      <c r="F123" s="42"/>
      <c r="G123" s="42"/>
      <c r="H123" s="42"/>
      <c r="I123" s="42"/>
      <c r="J123" s="42"/>
      <c r="K123" s="42"/>
      <c r="L123" s="71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16.5" customHeight="1">
      <c r="A124" s="40"/>
      <c r="B124" s="41"/>
      <c r="C124" s="42"/>
      <c r="D124" s="42"/>
      <c r="E124" s="211" t="str">
        <f>E7</f>
        <v>Depo Jurajov Dvor</v>
      </c>
      <c r="F124" s="32"/>
      <c r="G124" s="32"/>
      <c r="H124" s="32"/>
      <c r="I124" s="42"/>
      <c r="J124" s="42"/>
      <c r="K124" s="42"/>
      <c r="L124" s="71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1" customFormat="1" ht="12" customHeight="1">
      <c r="B125" s="21"/>
      <c r="C125" s="32" t="s">
        <v>131</v>
      </c>
      <c r="D125" s="22"/>
      <c r="E125" s="22"/>
      <c r="F125" s="22"/>
      <c r="G125" s="22"/>
      <c r="H125" s="22"/>
      <c r="I125" s="22"/>
      <c r="J125" s="22"/>
      <c r="K125" s="22"/>
      <c r="L125" s="20"/>
    </row>
    <row r="126" s="1" customFormat="1" ht="16.5" customHeight="1">
      <c r="B126" s="21"/>
      <c r="C126" s="22"/>
      <c r="D126" s="22"/>
      <c r="E126" s="211" t="s">
        <v>135</v>
      </c>
      <c r="F126" s="22"/>
      <c r="G126" s="22"/>
      <c r="H126" s="22"/>
      <c r="I126" s="22"/>
      <c r="J126" s="22"/>
      <c r="K126" s="22"/>
      <c r="L126" s="20"/>
    </row>
    <row r="127" s="1" customFormat="1" ht="12" customHeight="1">
      <c r="B127" s="21"/>
      <c r="C127" s="32" t="s">
        <v>138</v>
      </c>
      <c r="D127" s="22"/>
      <c r="E127" s="22"/>
      <c r="F127" s="22"/>
      <c r="G127" s="22"/>
      <c r="H127" s="22"/>
      <c r="I127" s="22"/>
      <c r="J127" s="22"/>
      <c r="K127" s="22"/>
      <c r="L127" s="20"/>
    </row>
    <row r="128" s="2" customFormat="1" ht="16.5" customHeight="1">
      <c r="A128" s="40"/>
      <c r="B128" s="41"/>
      <c r="C128" s="42"/>
      <c r="D128" s="42"/>
      <c r="E128" s="335" t="s">
        <v>141</v>
      </c>
      <c r="F128" s="42"/>
      <c r="G128" s="42"/>
      <c r="H128" s="42"/>
      <c r="I128" s="42"/>
      <c r="J128" s="42"/>
      <c r="K128" s="42"/>
      <c r="L128" s="71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12" customHeight="1">
      <c r="A129" s="40"/>
      <c r="B129" s="41"/>
      <c r="C129" s="32" t="s">
        <v>712</v>
      </c>
      <c r="D129" s="42"/>
      <c r="E129" s="42"/>
      <c r="F129" s="42"/>
      <c r="G129" s="42"/>
      <c r="H129" s="42"/>
      <c r="I129" s="42"/>
      <c r="J129" s="42"/>
      <c r="K129" s="42"/>
      <c r="L129" s="71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2" customFormat="1" ht="16.5" customHeight="1">
      <c r="A130" s="40"/>
      <c r="B130" s="41"/>
      <c r="C130" s="42"/>
      <c r="D130" s="42"/>
      <c r="E130" s="84" t="str">
        <f>E13</f>
        <v>02 - Elektroinštalácia</v>
      </c>
      <c r="F130" s="42"/>
      <c r="G130" s="42"/>
      <c r="H130" s="42"/>
      <c r="I130" s="42"/>
      <c r="J130" s="42"/>
      <c r="K130" s="42"/>
      <c r="L130" s="71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="2" customFormat="1" ht="6.96" customHeight="1">
      <c r="A131" s="40"/>
      <c r="B131" s="41"/>
      <c r="C131" s="42"/>
      <c r="D131" s="42"/>
      <c r="E131" s="42"/>
      <c r="F131" s="42"/>
      <c r="G131" s="42"/>
      <c r="H131" s="42"/>
      <c r="I131" s="42"/>
      <c r="J131" s="42"/>
      <c r="K131" s="42"/>
      <c r="L131" s="71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  <row r="132" s="2" customFormat="1" ht="12" customHeight="1">
      <c r="A132" s="40"/>
      <c r="B132" s="41"/>
      <c r="C132" s="32" t="s">
        <v>19</v>
      </c>
      <c r="D132" s="42"/>
      <c r="E132" s="42"/>
      <c r="F132" s="27" t="str">
        <f>F16</f>
        <v xml:space="preserve"> </v>
      </c>
      <c r="G132" s="42"/>
      <c r="H132" s="42"/>
      <c r="I132" s="32" t="s">
        <v>21</v>
      </c>
      <c r="J132" s="87" t="str">
        <f>IF(J16="","",J16)</f>
        <v>13. 2. 2025</v>
      </c>
      <c r="K132" s="42"/>
      <c r="L132" s="71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  <row r="133" s="2" customFormat="1" ht="6.96" customHeight="1">
      <c r="A133" s="40"/>
      <c r="B133" s="41"/>
      <c r="C133" s="42"/>
      <c r="D133" s="42"/>
      <c r="E133" s="42"/>
      <c r="F133" s="42"/>
      <c r="G133" s="42"/>
      <c r="H133" s="42"/>
      <c r="I133" s="42"/>
      <c r="J133" s="42"/>
      <c r="K133" s="42"/>
      <c r="L133" s="71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</row>
    <row r="134" s="2" customFormat="1" ht="15.15" customHeight="1">
      <c r="A134" s="40"/>
      <c r="B134" s="41"/>
      <c r="C134" s="32" t="s">
        <v>23</v>
      </c>
      <c r="D134" s="42"/>
      <c r="E134" s="42"/>
      <c r="F134" s="27" t="str">
        <f>E19</f>
        <v>Dopravný podnik Bratislava, akciová spoločnosť</v>
      </c>
      <c r="G134" s="42"/>
      <c r="H134" s="42"/>
      <c r="I134" s="32" t="s">
        <v>31</v>
      </c>
      <c r="J134" s="36" t="str">
        <f>E25</f>
        <v xml:space="preserve"> </v>
      </c>
      <c r="K134" s="42"/>
      <c r="L134" s="71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</row>
    <row r="135" s="2" customFormat="1" ht="15.15" customHeight="1">
      <c r="A135" s="40"/>
      <c r="B135" s="41"/>
      <c r="C135" s="32" t="s">
        <v>29</v>
      </c>
      <c r="D135" s="42"/>
      <c r="E135" s="42"/>
      <c r="F135" s="27" t="str">
        <f>IF(E22="","",E22)</f>
        <v>Vyplň údaj</v>
      </c>
      <c r="G135" s="42"/>
      <c r="H135" s="42"/>
      <c r="I135" s="32" t="s">
        <v>34</v>
      </c>
      <c r="J135" s="36" t="str">
        <f>E28</f>
        <v xml:space="preserve"> </v>
      </c>
      <c r="K135" s="42"/>
      <c r="L135" s="71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</row>
    <row r="136" s="2" customFormat="1" ht="10.32" customHeight="1">
      <c r="A136" s="40"/>
      <c r="B136" s="41"/>
      <c r="C136" s="42"/>
      <c r="D136" s="42"/>
      <c r="E136" s="42"/>
      <c r="F136" s="42"/>
      <c r="G136" s="42"/>
      <c r="H136" s="42"/>
      <c r="I136" s="42"/>
      <c r="J136" s="42"/>
      <c r="K136" s="42"/>
      <c r="L136" s="71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</row>
    <row r="137" s="11" customFormat="1" ht="29.28" customHeight="1">
      <c r="A137" s="236"/>
      <c r="B137" s="237"/>
      <c r="C137" s="238" t="s">
        <v>191</v>
      </c>
      <c r="D137" s="239" t="s">
        <v>63</v>
      </c>
      <c r="E137" s="239" t="s">
        <v>59</v>
      </c>
      <c r="F137" s="239" t="s">
        <v>60</v>
      </c>
      <c r="G137" s="239" t="s">
        <v>192</v>
      </c>
      <c r="H137" s="239" t="s">
        <v>193</v>
      </c>
      <c r="I137" s="239" t="s">
        <v>194</v>
      </c>
      <c r="J137" s="240" t="s">
        <v>157</v>
      </c>
      <c r="K137" s="241" t="s">
        <v>195</v>
      </c>
      <c r="L137" s="242"/>
      <c r="M137" s="108" t="s">
        <v>1</v>
      </c>
      <c r="N137" s="109" t="s">
        <v>42</v>
      </c>
      <c r="O137" s="109" t="s">
        <v>196</v>
      </c>
      <c r="P137" s="109" t="s">
        <v>197</v>
      </c>
      <c r="Q137" s="109" t="s">
        <v>198</v>
      </c>
      <c r="R137" s="109" t="s">
        <v>199</v>
      </c>
      <c r="S137" s="109" t="s">
        <v>200</v>
      </c>
      <c r="T137" s="110" t="s">
        <v>201</v>
      </c>
      <c r="U137" s="236"/>
      <c r="V137" s="236"/>
      <c r="W137" s="236"/>
      <c r="X137" s="236"/>
      <c r="Y137" s="236"/>
      <c r="Z137" s="236"/>
      <c r="AA137" s="236"/>
      <c r="AB137" s="236"/>
      <c r="AC137" s="236"/>
      <c r="AD137" s="236"/>
      <c r="AE137" s="236"/>
    </row>
    <row r="138" s="2" customFormat="1" ht="22.8" customHeight="1">
      <c r="A138" s="40"/>
      <c r="B138" s="41"/>
      <c r="C138" s="115" t="s">
        <v>154</v>
      </c>
      <c r="D138" s="42"/>
      <c r="E138" s="42"/>
      <c r="F138" s="42"/>
      <c r="G138" s="42"/>
      <c r="H138" s="42"/>
      <c r="I138" s="42"/>
      <c r="J138" s="243">
        <f>BK138</f>
        <v>0</v>
      </c>
      <c r="K138" s="42"/>
      <c r="L138" s="43"/>
      <c r="M138" s="111"/>
      <c r="N138" s="244"/>
      <c r="O138" s="112"/>
      <c r="P138" s="245">
        <f>P139+P148+P205+P207</f>
        <v>0</v>
      </c>
      <c r="Q138" s="112"/>
      <c r="R138" s="245">
        <f>R139+R148+R205+R207</f>
        <v>0</v>
      </c>
      <c r="S138" s="112"/>
      <c r="T138" s="246">
        <f>T139+T148+T205+T207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7" t="s">
        <v>77</v>
      </c>
      <c r="AU138" s="17" t="s">
        <v>159</v>
      </c>
      <c r="BK138" s="247">
        <f>BK139+BK148+BK205+BK207</f>
        <v>0</v>
      </c>
    </row>
    <row r="139" s="12" customFormat="1" ht="25.92" customHeight="1">
      <c r="A139" s="12"/>
      <c r="B139" s="248"/>
      <c r="C139" s="249"/>
      <c r="D139" s="250" t="s">
        <v>77</v>
      </c>
      <c r="E139" s="251" t="s">
        <v>251</v>
      </c>
      <c r="F139" s="251" t="s">
        <v>953</v>
      </c>
      <c r="G139" s="249"/>
      <c r="H139" s="249"/>
      <c r="I139" s="252"/>
      <c r="J139" s="227">
        <f>BK139</f>
        <v>0</v>
      </c>
      <c r="K139" s="249"/>
      <c r="L139" s="253"/>
      <c r="M139" s="254"/>
      <c r="N139" s="255"/>
      <c r="O139" s="255"/>
      <c r="P139" s="256">
        <f>SUM(P140:P147)</f>
        <v>0</v>
      </c>
      <c r="Q139" s="255"/>
      <c r="R139" s="256">
        <f>SUM(R140:R147)</f>
        <v>0</v>
      </c>
      <c r="S139" s="255"/>
      <c r="T139" s="257">
        <f>SUM(T140:T147)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58" t="s">
        <v>85</v>
      </c>
      <c r="AT139" s="259" t="s">
        <v>77</v>
      </c>
      <c r="AU139" s="259" t="s">
        <v>78</v>
      </c>
      <c r="AY139" s="258" t="s">
        <v>204</v>
      </c>
      <c r="BK139" s="260">
        <f>SUM(BK140:BK147)</f>
        <v>0</v>
      </c>
    </row>
    <row r="140" s="2" customFormat="1" ht="24.15" customHeight="1">
      <c r="A140" s="40"/>
      <c r="B140" s="41"/>
      <c r="C140" s="263" t="s">
        <v>85</v>
      </c>
      <c r="D140" s="263" t="s">
        <v>207</v>
      </c>
      <c r="E140" s="264" t="s">
        <v>954</v>
      </c>
      <c r="F140" s="265" t="s">
        <v>955</v>
      </c>
      <c r="G140" s="266" t="s">
        <v>210</v>
      </c>
      <c r="H140" s="267">
        <v>0.32500000000000001</v>
      </c>
      <c r="I140" s="268"/>
      <c r="J140" s="269">
        <f>ROUND(I140*H140,2)</f>
        <v>0</v>
      </c>
      <c r="K140" s="270"/>
      <c r="L140" s="43"/>
      <c r="M140" s="271" t="s">
        <v>1</v>
      </c>
      <c r="N140" s="272" t="s">
        <v>44</v>
      </c>
      <c r="O140" s="99"/>
      <c r="P140" s="273">
        <f>O140*H140</f>
        <v>0</v>
      </c>
      <c r="Q140" s="273">
        <v>0</v>
      </c>
      <c r="R140" s="273">
        <f>Q140*H140</f>
        <v>0</v>
      </c>
      <c r="S140" s="273">
        <v>0</v>
      </c>
      <c r="T140" s="27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75" t="s">
        <v>211</v>
      </c>
      <c r="AT140" s="275" t="s">
        <v>207</v>
      </c>
      <c r="AU140" s="275" t="s">
        <v>85</v>
      </c>
      <c r="AY140" s="17" t="s">
        <v>204</v>
      </c>
      <c r="BE140" s="160">
        <f>IF(N140="základná",J140,0)</f>
        <v>0</v>
      </c>
      <c r="BF140" s="160">
        <f>IF(N140="znížená",J140,0)</f>
        <v>0</v>
      </c>
      <c r="BG140" s="160">
        <f>IF(N140="zákl. prenesená",J140,0)</f>
        <v>0</v>
      </c>
      <c r="BH140" s="160">
        <f>IF(N140="zníž. prenesená",J140,0)</f>
        <v>0</v>
      </c>
      <c r="BI140" s="160">
        <f>IF(N140="nulová",J140,0)</f>
        <v>0</v>
      </c>
      <c r="BJ140" s="17" t="s">
        <v>90</v>
      </c>
      <c r="BK140" s="160">
        <f>ROUND(I140*H140,2)</f>
        <v>0</v>
      </c>
      <c r="BL140" s="17" t="s">
        <v>211</v>
      </c>
      <c r="BM140" s="275" t="s">
        <v>90</v>
      </c>
    </row>
    <row r="141" s="2" customFormat="1" ht="24.15" customHeight="1">
      <c r="A141" s="40"/>
      <c r="B141" s="41"/>
      <c r="C141" s="263" t="s">
        <v>90</v>
      </c>
      <c r="D141" s="263" t="s">
        <v>207</v>
      </c>
      <c r="E141" s="264" t="s">
        <v>956</v>
      </c>
      <c r="F141" s="265" t="s">
        <v>957</v>
      </c>
      <c r="G141" s="266" t="s">
        <v>958</v>
      </c>
      <c r="H141" s="267">
        <v>3.8999999999999999</v>
      </c>
      <c r="I141" s="268"/>
      <c r="J141" s="269">
        <f>ROUND(I141*H141,2)</f>
        <v>0</v>
      </c>
      <c r="K141" s="270"/>
      <c r="L141" s="43"/>
      <c r="M141" s="271" t="s">
        <v>1</v>
      </c>
      <c r="N141" s="272" t="s">
        <v>44</v>
      </c>
      <c r="O141" s="99"/>
      <c r="P141" s="273">
        <f>O141*H141</f>
        <v>0</v>
      </c>
      <c r="Q141" s="273">
        <v>0</v>
      </c>
      <c r="R141" s="273">
        <f>Q141*H141</f>
        <v>0</v>
      </c>
      <c r="S141" s="273">
        <v>0</v>
      </c>
      <c r="T141" s="27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75" t="s">
        <v>211</v>
      </c>
      <c r="AT141" s="275" t="s">
        <v>207</v>
      </c>
      <c r="AU141" s="275" t="s">
        <v>85</v>
      </c>
      <c r="AY141" s="17" t="s">
        <v>204</v>
      </c>
      <c r="BE141" s="160">
        <f>IF(N141="základná",J141,0)</f>
        <v>0</v>
      </c>
      <c r="BF141" s="160">
        <f>IF(N141="znížená",J141,0)</f>
        <v>0</v>
      </c>
      <c r="BG141" s="160">
        <f>IF(N141="zákl. prenesená",J141,0)</f>
        <v>0</v>
      </c>
      <c r="BH141" s="160">
        <f>IF(N141="zníž. prenesená",J141,0)</f>
        <v>0</v>
      </c>
      <c r="BI141" s="160">
        <f>IF(N141="nulová",J141,0)</f>
        <v>0</v>
      </c>
      <c r="BJ141" s="17" t="s">
        <v>90</v>
      </c>
      <c r="BK141" s="160">
        <f>ROUND(I141*H141,2)</f>
        <v>0</v>
      </c>
      <c r="BL141" s="17" t="s">
        <v>211</v>
      </c>
      <c r="BM141" s="275" t="s">
        <v>211</v>
      </c>
    </row>
    <row r="142" s="2" customFormat="1" ht="24.15" customHeight="1">
      <c r="A142" s="40"/>
      <c r="B142" s="41"/>
      <c r="C142" s="263" t="s">
        <v>93</v>
      </c>
      <c r="D142" s="263" t="s">
        <v>207</v>
      </c>
      <c r="E142" s="264" t="s">
        <v>959</v>
      </c>
      <c r="F142" s="265" t="s">
        <v>960</v>
      </c>
      <c r="G142" s="266" t="s">
        <v>958</v>
      </c>
      <c r="H142" s="267">
        <v>1.95</v>
      </c>
      <c r="I142" s="268"/>
      <c r="J142" s="269">
        <f>ROUND(I142*H142,2)</f>
        <v>0</v>
      </c>
      <c r="K142" s="270"/>
      <c r="L142" s="43"/>
      <c r="M142" s="271" t="s">
        <v>1</v>
      </c>
      <c r="N142" s="272" t="s">
        <v>44</v>
      </c>
      <c r="O142" s="99"/>
      <c r="P142" s="273">
        <f>O142*H142</f>
        <v>0</v>
      </c>
      <c r="Q142" s="273">
        <v>0</v>
      </c>
      <c r="R142" s="273">
        <f>Q142*H142</f>
        <v>0</v>
      </c>
      <c r="S142" s="273">
        <v>0</v>
      </c>
      <c r="T142" s="27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75" t="s">
        <v>211</v>
      </c>
      <c r="AT142" s="275" t="s">
        <v>207</v>
      </c>
      <c r="AU142" s="275" t="s">
        <v>85</v>
      </c>
      <c r="AY142" s="17" t="s">
        <v>204</v>
      </c>
      <c r="BE142" s="160">
        <f>IF(N142="základná",J142,0)</f>
        <v>0</v>
      </c>
      <c r="BF142" s="160">
        <f>IF(N142="znížená",J142,0)</f>
        <v>0</v>
      </c>
      <c r="BG142" s="160">
        <f>IF(N142="zákl. prenesená",J142,0)</f>
        <v>0</v>
      </c>
      <c r="BH142" s="160">
        <f>IF(N142="zníž. prenesená",J142,0)</f>
        <v>0</v>
      </c>
      <c r="BI142" s="160">
        <f>IF(N142="nulová",J142,0)</f>
        <v>0</v>
      </c>
      <c r="BJ142" s="17" t="s">
        <v>90</v>
      </c>
      <c r="BK142" s="160">
        <f>ROUND(I142*H142,2)</f>
        <v>0</v>
      </c>
      <c r="BL142" s="17" t="s">
        <v>211</v>
      </c>
      <c r="BM142" s="275" t="s">
        <v>205</v>
      </c>
    </row>
    <row r="143" s="2" customFormat="1" ht="24.15" customHeight="1">
      <c r="A143" s="40"/>
      <c r="B143" s="41"/>
      <c r="C143" s="263" t="s">
        <v>211</v>
      </c>
      <c r="D143" s="263" t="s">
        <v>207</v>
      </c>
      <c r="E143" s="264" t="s">
        <v>961</v>
      </c>
      <c r="F143" s="265" t="s">
        <v>962</v>
      </c>
      <c r="G143" s="266" t="s">
        <v>958</v>
      </c>
      <c r="H143" s="267">
        <v>7.7999999999999998</v>
      </c>
      <c r="I143" s="268"/>
      <c r="J143" s="269">
        <f>ROUND(I143*H143,2)</f>
        <v>0</v>
      </c>
      <c r="K143" s="270"/>
      <c r="L143" s="43"/>
      <c r="M143" s="271" t="s">
        <v>1</v>
      </c>
      <c r="N143" s="272" t="s">
        <v>44</v>
      </c>
      <c r="O143" s="99"/>
      <c r="P143" s="273">
        <f>O143*H143</f>
        <v>0</v>
      </c>
      <c r="Q143" s="273">
        <v>0</v>
      </c>
      <c r="R143" s="273">
        <f>Q143*H143</f>
        <v>0</v>
      </c>
      <c r="S143" s="273">
        <v>0</v>
      </c>
      <c r="T143" s="27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75" t="s">
        <v>211</v>
      </c>
      <c r="AT143" s="275" t="s">
        <v>207</v>
      </c>
      <c r="AU143" s="275" t="s">
        <v>85</v>
      </c>
      <c r="AY143" s="17" t="s">
        <v>204</v>
      </c>
      <c r="BE143" s="160">
        <f>IF(N143="základná",J143,0)</f>
        <v>0</v>
      </c>
      <c r="BF143" s="160">
        <f>IF(N143="znížená",J143,0)</f>
        <v>0</v>
      </c>
      <c r="BG143" s="160">
        <f>IF(N143="zákl. prenesená",J143,0)</f>
        <v>0</v>
      </c>
      <c r="BH143" s="160">
        <f>IF(N143="zníž. prenesená",J143,0)</f>
        <v>0</v>
      </c>
      <c r="BI143" s="160">
        <f>IF(N143="nulová",J143,0)</f>
        <v>0</v>
      </c>
      <c r="BJ143" s="17" t="s">
        <v>90</v>
      </c>
      <c r="BK143" s="160">
        <f>ROUND(I143*H143,2)</f>
        <v>0</v>
      </c>
      <c r="BL143" s="17" t="s">
        <v>211</v>
      </c>
      <c r="BM143" s="275" t="s">
        <v>247</v>
      </c>
    </row>
    <row r="144" s="2" customFormat="1" ht="21.75" customHeight="1">
      <c r="A144" s="40"/>
      <c r="B144" s="41"/>
      <c r="C144" s="263" t="s">
        <v>234</v>
      </c>
      <c r="D144" s="263" t="s">
        <v>207</v>
      </c>
      <c r="E144" s="264" t="s">
        <v>963</v>
      </c>
      <c r="F144" s="265" t="s">
        <v>964</v>
      </c>
      <c r="G144" s="266" t="s">
        <v>341</v>
      </c>
      <c r="H144" s="267">
        <v>58.5</v>
      </c>
      <c r="I144" s="268"/>
      <c r="J144" s="269">
        <f>ROUND(I144*H144,2)</f>
        <v>0</v>
      </c>
      <c r="K144" s="270"/>
      <c r="L144" s="43"/>
      <c r="M144" s="271" t="s">
        <v>1</v>
      </c>
      <c r="N144" s="272" t="s">
        <v>44</v>
      </c>
      <c r="O144" s="99"/>
      <c r="P144" s="273">
        <f>O144*H144</f>
        <v>0</v>
      </c>
      <c r="Q144" s="273">
        <v>0</v>
      </c>
      <c r="R144" s="273">
        <f>Q144*H144</f>
        <v>0</v>
      </c>
      <c r="S144" s="273">
        <v>0</v>
      </c>
      <c r="T144" s="27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75" t="s">
        <v>211</v>
      </c>
      <c r="AT144" s="275" t="s">
        <v>207</v>
      </c>
      <c r="AU144" s="275" t="s">
        <v>85</v>
      </c>
      <c r="AY144" s="17" t="s">
        <v>204</v>
      </c>
      <c r="BE144" s="160">
        <f>IF(N144="základná",J144,0)</f>
        <v>0</v>
      </c>
      <c r="BF144" s="160">
        <f>IF(N144="znížená",J144,0)</f>
        <v>0</v>
      </c>
      <c r="BG144" s="160">
        <f>IF(N144="zákl. prenesená",J144,0)</f>
        <v>0</v>
      </c>
      <c r="BH144" s="160">
        <f>IF(N144="zníž. prenesená",J144,0)</f>
        <v>0</v>
      </c>
      <c r="BI144" s="160">
        <f>IF(N144="nulová",J144,0)</f>
        <v>0</v>
      </c>
      <c r="BJ144" s="17" t="s">
        <v>90</v>
      </c>
      <c r="BK144" s="160">
        <f>ROUND(I144*H144,2)</f>
        <v>0</v>
      </c>
      <c r="BL144" s="17" t="s">
        <v>211</v>
      </c>
      <c r="BM144" s="275" t="s">
        <v>257</v>
      </c>
    </row>
    <row r="145" s="2" customFormat="1" ht="16.5" customHeight="1">
      <c r="A145" s="40"/>
      <c r="B145" s="41"/>
      <c r="C145" s="263" t="s">
        <v>205</v>
      </c>
      <c r="D145" s="263" t="s">
        <v>207</v>
      </c>
      <c r="E145" s="264" t="s">
        <v>674</v>
      </c>
      <c r="F145" s="265" t="s">
        <v>965</v>
      </c>
      <c r="G145" s="266" t="s">
        <v>679</v>
      </c>
      <c r="H145" s="267">
        <v>2.6000000000000001</v>
      </c>
      <c r="I145" s="268"/>
      <c r="J145" s="269">
        <f>ROUND(I145*H145,2)</f>
        <v>0</v>
      </c>
      <c r="K145" s="270"/>
      <c r="L145" s="43"/>
      <c r="M145" s="271" t="s">
        <v>1</v>
      </c>
      <c r="N145" s="272" t="s">
        <v>44</v>
      </c>
      <c r="O145" s="99"/>
      <c r="P145" s="273">
        <f>O145*H145</f>
        <v>0</v>
      </c>
      <c r="Q145" s="273">
        <v>0</v>
      </c>
      <c r="R145" s="273">
        <f>Q145*H145</f>
        <v>0</v>
      </c>
      <c r="S145" s="273">
        <v>0</v>
      </c>
      <c r="T145" s="27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75" t="s">
        <v>211</v>
      </c>
      <c r="AT145" s="275" t="s">
        <v>207</v>
      </c>
      <c r="AU145" s="275" t="s">
        <v>85</v>
      </c>
      <c r="AY145" s="17" t="s">
        <v>204</v>
      </c>
      <c r="BE145" s="160">
        <f>IF(N145="základná",J145,0)</f>
        <v>0</v>
      </c>
      <c r="BF145" s="160">
        <f>IF(N145="znížená",J145,0)</f>
        <v>0</v>
      </c>
      <c r="BG145" s="160">
        <f>IF(N145="zákl. prenesená",J145,0)</f>
        <v>0</v>
      </c>
      <c r="BH145" s="160">
        <f>IF(N145="zníž. prenesená",J145,0)</f>
        <v>0</v>
      </c>
      <c r="BI145" s="160">
        <f>IF(N145="nulová",J145,0)</f>
        <v>0</v>
      </c>
      <c r="BJ145" s="17" t="s">
        <v>90</v>
      </c>
      <c r="BK145" s="160">
        <f>ROUND(I145*H145,2)</f>
        <v>0</v>
      </c>
      <c r="BL145" s="17" t="s">
        <v>211</v>
      </c>
      <c r="BM145" s="275" t="s">
        <v>267</v>
      </c>
    </row>
    <row r="146" s="2" customFormat="1" ht="16.5" customHeight="1">
      <c r="A146" s="40"/>
      <c r="B146" s="41"/>
      <c r="C146" s="263" t="s">
        <v>243</v>
      </c>
      <c r="D146" s="263" t="s">
        <v>207</v>
      </c>
      <c r="E146" s="264" t="s">
        <v>966</v>
      </c>
      <c r="F146" s="265" t="s">
        <v>967</v>
      </c>
      <c r="G146" s="266" t="s">
        <v>414</v>
      </c>
      <c r="H146" s="267"/>
      <c r="I146" s="268"/>
      <c r="J146" s="269">
        <f>ROUND(I146*H146,2)</f>
        <v>0</v>
      </c>
      <c r="K146" s="270"/>
      <c r="L146" s="43"/>
      <c r="M146" s="271" t="s">
        <v>1</v>
      </c>
      <c r="N146" s="272" t="s">
        <v>44</v>
      </c>
      <c r="O146" s="99"/>
      <c r="P146" s="273">
        <f>O146*H146</f>
        <v>0</v>
      </c>
      <c r="Q146" s="273">
        <v>0</v>
      </c>
      <c r="R146" s="273">
        <f>Q146*H146</f>
        <v>0</v>
      </c>
      <c r="S146" s="273">
        <v>0</v>
      </c>
      <c r="T146" s="27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75" t="s">
        <v>211</v>
      </c>
      <c r="AT146" s="275" t="s">
        <v>207</v>
      </c>
      <c r="AU146" s="275" t="s">
        <v>85</v>
      </c>
      <c r="AY146" s="17" t="s">
        <v>204</v>
      </c>
      <c r="BE146" s="160">
        <f>IF(N146="základná",J146,0)</f>
        <v>0</v>
      </c>
      <c r="BF146" s="160">
        <f>IF(N146="znížená",J146,0)</f>
        <v>0</v>
      </c>
      <c r="BG146" s="160">
        <f>IF(N146="zákl. prenesená",J146,0)</f>
        <v>0</v>
      </c>
      <c r="BH146" s="160">
        <f>IF(N146="zníž. prenesená",J146,0)</f>
        <v>0</v>
      </c>
      <c r="BI146" s="160">
        <f>IF(N146="nulová",J146,0)</f>
        <v>0</v>
      </c>
      <c r="BJ146" s="17" t="s">
        <v>90</v>
      </c>
      <c r="BK146" s="160">
        <f>ROUND(I146*H146,2)</f>
        <v>0</v>
      </c>
      <c r="BL146" s="17" t="s">
        <v>211</v>
      </c>
      <c r="BM146" s="275" t="s">
        <v>280</v>
      </c>
    </row>
    <row r="147" s="2" customFormat="1" ht="16.5" customHeight="1">
      <c r="A147" s="40"/>
      <c r="B147" s="41"/>
      <c r="C147" s="263" t="s">
        <v>247</v>
      </c>
      <c r="D147" s="263" t="s">
        <v>207</v>
      </c>
      <c r="E147" s="264" t="s">
        <v>968</v>
      </c>
      <c r="F147" s="265" t="s">
        <v>969</v>
      </c>
      <c r="G147" s="266" t="s">
        <v>414</v>
      </c>
      <c r="H147" s="267"/>
      <c r="I147" s="268"/>
      <c r="J147" s="269">
        <f>ROUND(I147*H147,2)</f>
        <v>0</v>
      </c>
      <c r="K147" s="270"/>
      <c r="L147" s="43"/>
      <c r="M147" s="271" t="s">
        <v>1</v>
      </c>
      <c r="N147" s="272" t="s">
        <v>44</v>
      </c>
      <c r="O147" s="99"/>
      <c r="P147" s="273">
        <f>O147*H147</f>
        <v>0</v>
      </c>
      <c r="Q147" s="273">
        <v>0</v>
      </c>
      <c r="R147" s="273">
        <f>Q147*H147</f>
        <v>0</v>
      </c>
      <c r="S147" s="273">
        <v>0</v>
      </c>
      <c r="T147" s="27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75" t="s">
        <v>211</v>
      </c>
      <c r="AT147" s="275" t="s">
        <v>207</v>
      </c>
      <c r="AU147" s="275" t="s">
        <v>85</v>
      </c>
      <c r="AY147" s="17" t="s">
        <v>204</v>
      </c>
      <c r="BE147" s="160">
        <f>IF(N147="základná",J147,0)</f>
        <v>0</v>
      </c>
      <c r="BF147" s="160">
        <f>IF(N147="znížená",J147,0)</f>
        <v>0</v>
      </c>
      <c r="BG147" s="160">
        <f>IF(N147="zákl. prenesená",J147,0)</f>
        <v>0</v>
      </c>
      <c r="BH147" s="160">
        <f>IF(N147="zníž. prenesená",J147,0)</f>
        <v>0</v>
      </c>
      <c r="BI147" s="160">
        <f>IF(N147="nulová",J147,0)</f>
        <v>0</v>
      </c>
      <c r="BJ147" s="17" t="s">
        <v>90</v>
      </c>
      <c r="BK147" s="160">
        <f>ROUND(I147*H147,2)</f>
        <v>0</v>
      </c>
      <c r="BL147" s="17" t="s">
        <v>211</v>
      </c>
      <c r="BM147" s="275" t="s">
        <v>254</v>
      </c>
    </row>
    <row r="148" s="12" customFormat="1" ht="25.92" customHeight="1">
      <c r="A148" s="12"/>
      <c r="B148" s="248"/>
      <c r="C148" s="249"/>
      <c r="D148" s="250" t="s">
        <v>77</v>
      </c>
      <c r="E148" s="251" t="s">
        <v>658</v>
      </c>
      <c r="F148" s="251" t="s">
        <v>970</v>
      </c>
      <c r="G148" s="249"/>
      <c r="H148" s="249"/>
      <c r="I148" s="252"/>
      <c r="J148" s="227">
        <f>BK148</f>
        <v>0</v>
      </c>
      <c r="K148" s="249"/>
      <c r="L148" s="253"/>
      <c r="M148" s="254"/>
      <c r="N148" s="255"/>
      <c r="O148" s="255"/>
      <c r="P148" s="256">
        <f>SUM(P149:P204)</f>
        <v>0</v>
      </c>
      <c r="Q148" s="255"/>
      <c r="R148" s="256">
        <f>SUM(R149:R204)</f>
        <v>0</v>
      </c>
      <c r="S148" s="255"/>
      <c r="T148" s="257">
        <f>SUM(T149:T204)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58" t="s">
        <v>93</v>
      </c>
      <c r="AT148" s="259" t="s">
        <v>77</v>
      </c>
      <c r="AU148" s="259" t="s">
        <v>78</v>
      </c>
      <c r="AY148" s="258" t="s">
        <v>204</v>
      </c>
      <c r="BK148" s="260">
        <f>SUM(BK149:BK204)</f>
        <v>0</v>
      </c>
    </row>
    <row r="149" s="2" customFormat="1" ht="24.15" customHeight="1">
      <c r="A149" s="40"/>
      <c r="B149" s="41"/>
      <c r="C149" s="263" t="s">
        <v>251</v>
      </c>
      <c r="D149" s="263" t="s">
        <v>207</v>
      </c>
      <c r="E149" s="264" t="s">
        <v>971</v>
      </c>
      <c r="F149" s="265" t="s">
        <v>972</v>
      </c>
      <c r="G149" s="266" t="s">
        <v>341</v>
      </c>
      <c r="H149" s="267">
        <v>52</v>
      </c>
      <c r="I149" s="268"/>
      <c r="J149" s="269">
        <f>ROUND(I149*H149,2)</f>
        <v>0</v>
      </c>
      <c r="K149" s="270"/>
      <c r="L149" s="43"/>
      <c r="M149" s="271" t="s">
        <v>1</v>
      </c>
      <c r="N149" s="272" t="s">
        <v>44</v>
      </c>
      <c r="O149" s="99"/>
      <c r="P149" s="273">
        <f>O149*H149</f>
        <v>0</v>
      </c>
      <c r="Q149" s="273">
        <v>0</v>
      </c>
      <c r="R149" s="273">
        <f>Q149*H149</f>
        <v>0</v>
      </c>
      <c r="S149" s="273">
        <v>0</v>
      </c>
      <c r="T149" s="27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75" t="s">
        <v>535</v>
      </c>
      <c r="AT149" s="275" t="s">
        <v>207</v>
      </c>
      <c r="AU149" s="275" t="s">
        <v>85</v>
      </c>
      <c r="AY149" s="17" t="s">
        <v>204</v>
      </c>
      <c r="BE149" s="160">
        <f>IF(N149="základná",J149,0)</f>
        <v>0</v>
      </c>
      <c r="BF149" s="160">
        <f>IF(N149="znížená",J149,0)</f>
        <v>0</v>
      </c>
      <c r="BG149" s="160">
        <f>IF(N149="zákl. prenesená",J149,0)</f>
        <v>0</v>
      </c>
      <c r="BH149" s="160">
        <f>IF(N149="zníž. prenesená",J149,0)</f>
        <v>0</v>
      </c>
      <c r="BI149" s="160">
        <f>IF(N149="nulová",J149,0)</f>
        <v>0</v>
      </c>
      <c r="BJ149" s="17" t="s">
        <v>90</v>
      </c>
      <c r="BK149" s="160">
        <f>ROUND(I149*H149,2)</f>
        <v>0</v>
      </c>
      <c r="BL149" s="17" t="s">
        <v>535</v>
      </c>
      <c r="BM149" s="275" t="s">
        <v>309</v>
      </c>
    </row>
    <row r="150" s="2" customFormat="1" ht="24.15" customHeight="1">
      <c r="A150" s="40"/>
      <c r="B150" s="41"/>
      <c r="C150" s="310" t="s">
        <v>257</v>
      </c>
      <c r="D150" s="310" t="s">
        <v>392</v>
      </c>
      <c r="E150" s="311" t="s">
        <v>973</v>
      </c>
      <c r="F150" s="312" t="s">
        <v>974</v>
      </c>
      <c r="G150" s="313" t="s">
        <v>341</v>
      </c>
      <c r="H150" s="314">
        <v>52</v>
      </c>
      <c r="I150" s="315"/>
      <c r="J150" s="316">
        <f>ROUND(I150*H150,2)</f>
        <v>0</v>
      </c>
      <c r="K150" s="317"/>
      <c r="L150" s="318"/>
      <c r="M150" s="319" t="s">
        <v>1</v>
      </c>
      <c r="N150" s="320" t="s">
        <v>44</v>
      </c>
      <c r="O150" s="99"/>
      <c r="P150" s="273">
        <f>O150*H150</f>
        <v>0</v>
      </c>
      <c r="Q150" s="273">
        <v>0</v>
      </c>
      <c r="R150" s="273">
        <f>Q150*H150</f>
        <v>0</v>
      </c>
      <c r="S150" s="273">
        <v>0</v>
      </c>
      <c r="T150" s="27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75" t="s">
        <v>975</v>
      </c>
      <c r="AT150" s="275" t="s">
        <v>392</v>
      </c>
      <c r="AU150" s="275" t="s">
        <v>85</v>
      </c>
      <c r="AY150" s="17" t="s">
        <v>204</v>
      </c>
      <c r="BE150" s="160">
        <f>IF(N150="základná",J150,0)</f>
        <v>0</v>
      </c>
      <c r="BF150" s="160">
        <f>IF(N150="znížená",J150,0)</f>
        <v>0</v>
      </c>
      <c r="BG150" s="160">
        <f>IF(N150="zákl. prenesená",J150,0)</f>
        <v>0</v>
      </c>
      <c r="BH150" s="160">
        <f>IF(N150="zníž. prenesená",J150,0)</f>
        <v>0</v>
      </c>
      <c r="BI150" s="160">
        <f>IF(N150="nulová",J150,0)</f>
        <v>0</v>
      </c>
      <c r="BJ150" s="17" t="s">
        <v>90</v>
      </c>
      <c r="BK150" s="160">
        <f>ROUND(I150*H150,2)</f>
        <v>0</v>
      </c>
      <c r="BL150" s="17" t="s">
        <v>535</v>
      </c>
      <c r="BM150" s="275" t="s">
        <v>326</v>
      </c>
    </row>
    <row r="151" s="2" customFormat="1" ht="16.5" customHeight="1">
      <c r="A151" s="40"/>
      <c r="B151" s="41"/>
      <c r="C151" s="310" t="s">
        <v>262</v>
      </c>
      <c r="D151" s="310" t="s">
        <v>392</v>
      </c>
      <c r="E151" s="311" t="s">
        <v>976</v>
      </c>
      <c r="F151" s="312" t="s">
        <v>977</v>
      </c>
      <c r="G151" s="313" t="s">
        <v>292</v>
      </c>
      <c r="H151" s="314">
        <v>104</v>
      </c>
      <c r="I151" s="315"/>
      <c r="J151" s="316">
        <f>ROUND(I151*H151,2)</f>
        <v>0</v>
      </c>
      <c r="K151" s="317"/>
      <c r="L151" s="318"/>
      <c r="M151" s="319" t="s">
        <v>1</v>
      </c>
      <c r="N151" s="320" t="s">
        <v>44</v>
      </c>
      <c r="O151" s="99"/>
      <c r="P151" s="273">
        <f>O151*H151</f>
        <v>0</v>
      </c>
      <c r="Q151" s="273">
        <v>0</v>
      </c>
      <c r="R151" s="273">
        <f>Q151*H151</f>
        <v>0</v>
      </c>
      <c r="S151" s="273">
        <v>0</v>
      </c>
      <c r="T151" s="27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75" t="s">
        <v>975</v>
      </c>
      <c r="AT151" s="275" t="s">
        <v>392</v>
      </c>
      <c r="AU151" s="275" t="s">
        <v>85</v>
      </c>
      <c r="AY151" s="17" t="s">
        <v>204</v>
      </c>
      <c r="BE151" s="160">
        <f>IF(N151="základná",J151,0)</f>
        <v>0</v>
      </c>
      <c r="BF151" s="160">
        <f>IF(N151="znížená",J151,0)</f>
        <v>0</v>
      </c>
      <c r="BG151" s="160">
        <f>IF(N151="zákl. prenesená",J151,0)</f>
        <v>0</v>
      </c>
      <c r="BH151" s="160">
        <f>IF(N151="zníž. prenesená",J151,0)</f>
        <v>0</v>
      </c>
      <c r="BI151" s="160">
        <f>IF(N151="nulová",J151,0)</f>
        <v>0</v>
      </c>
      <c r="BJ151" s="17" t="s">
        <v>90</v>
      </c>
      <c r="BK151" s="160">
        <f>ROUND(I151*H151,2)</f>
        <v>0</v>
      </c>
      <c r="BL151" s="17" t="s">
        <v>535</v>
      </c>
      <c r="BM151" s="275" t="s">
        <v>335</v>
      </c>
    </row>
    <row r="152" s="2" customFormat="1" ht="24.15" customHeight="1">
      <c r="A152" s="40"/>
      <c r="B152" s="41"/>
      <c r="C152" s="263" t="s">
        <v>267</v>
      </c>
      <c r="D152" s="263" t="s">
        <v>207</v>
      </c>
      <c r="E152" s="264" t="s">
        <v>978</v>
      </c>
      <c r="F152" s="265" t="s">
        <v>979</v>
      </c>
      <c r="G152" s="266" t="s">
        <v>341</v>
      </c>
      <c r="H152" s="267">
        <v>7.7999999999999998</v>
      </c>
      <c r="I152" s="268"/>
      <c r="J152" s="269">
        <f>ROUND(I152*H152,2)</f>
        <v>0</v>
      </c>
      <c r="K152" s="270"/>
      <c r="L152" s="43"/>
      <c r="M152" s="271" t="s">
        <v>1</v>
      </c>
      <c r="N152" s="272" t="s">
        <v>44</v>
      </c>
      <c r="O152" s="99"/>
      <c r="P152" s="273">
        <f>O152*H152</f>
        <v>0</v>
      </c>
      <c r="Q152" s="273">
        <v>0</v>
      </c>
      <c r="R152" s="273">
        <f>Q152*H152</f>
        <v>0</v>
      </c>
      <c r="S152" s="273">
        <v>0</v>
      </c>
      <c r="T152" s="27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75" t="s">
        <v>535</v>
      </c>
      <c r="AT152" s="275" t="s">
        <v>207</v>
      </c>
      <c r="AU152" s="275" t="s">
        <v>85</v>
      </c>
      <c r="AY152" s="17" t="s">
        <v>204</v>
      </c>
      <c r="BE152" s="160">
        <f>IF(N152="základná",J152,0)</f>
        <v>0</v>
      </c>
      <c r="BF152" s="160">
        <f>IF(N152="znížená",J152,0)</f>
        <v>0</v>
      </c>
      <c r="BG152" s="160">
        <f>IF(N152="zákl. prenesená",J152,0)</f>
        <v>0</v>
      </c>
      <c r="BH152" s="160">
        <f>IF(N152="zníž. prenesená",J152,0)</f>
        <v>0</v>
      </c>
      <c r="BI152" s="160">
        <f>IF(N152="nulová",J152,0)</f>
        <v>0</v>
      </c>
      <c r="BJ152" s="17" t="s">
        <v>90</v>
      </c>
      <c r="BK152" s="160">
        <f>ROUND(I152*H152,2)</f>
        <v>0</v>
      </c>
      <c r="BL152" s="17" t="s">
        <v>535</v>
      </c>
      <c r="BM152" s="275" t="s">
        <v>343</v>
      </c>
    </row>
    <row r="153" s="2" customFormat="1" ht="21.75" customHeight="1">
      <c r="A153" s="40"/>
      <c r="B153" s="41"/>
      <c r="C153" s="310" t="s">
        <v>274</v>
      </c>
      <c r="D153" s="310" t="s">
        <v>392</v>
      </c>
      <c r="E153" s="311" t="s">
        <v>980</v>
      </c>
      <c r="F153" s="312" t="s">
        <v>981</v>
      </c>
      <c r="G153" s="313" t="s">
        <v>341</v>
      </c>
      <c r="H153" s="314">
        <v>7.7999999999999998</v>
      </c>
      <c r="I153" s="315"/>
      <c r="J153" s="316">
        <f>ROUND(I153*H153,2)</f>
        <v>0</v>
      </c>
      <c r="K153" s="317"/>
      <c r="L153" s="318"/>
      <c r="M153" s="319" t="s">
        <v>1</v>
      </c>
      <c r="N153" s="320" t="s">
        <v>44</v>
      </c>
      <c r="O153" s="99"/>
      <c r="P153" s="273">
        <f>O153*H153</f>
        <v>0</v>
      </c>
      <c r="Q153" s="273">
        <v>0</v>
      </c>
      <c r="R153" s="273">
        <f>Q153*H153</f>
        <v>0</v>
      </c>
      <c r="S153" s="273">
        <v>0</v>
      </c>
      <c r="T153" s="27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75" t="s">
        <v>975</v>
      </c>
      <c r="AT153" s="275" t="s">
        <v>392</v>
      </c>
      <c r="AU153" s="275" t="s">
        <v>85</v>
      </c>
      <c r="AY153" s="17" t="s">
        <v>204</v>
      </c>
      <c r="BE153" s="160">
        <f>IF(N153="základná",J153,0)</f>
        <v>0</v>
      </c>
      <c r="BF153" s="160">
        <f>IF(N153="znížená",J153,0)</f>
        <v>0</v>
      </c>
      <c r="BG153" s="160">
        <f>IF(N153="zákl. prenesená",J153,0)</f>
        <v>0</v>
      </c>
      <c r="BH153" s="160">
        <f>IF(N153="zníž. prenesená",J153,0)</f>
        <v>0</v>
      </c>
      <c r="BI153" s="160">
        <f>IF(N153="nulová",J153,0)</f>
        <v>0</v>
      </c>
      <c r="BJ153" s="17" t="s">
        <v>90</v>
      </c>
      <c r="BK153" s="160">
        <f>ROUND(I153*H153,2)</f>
        <v>0</v>
      </c>
      <c r="BL153" s="17" t="s">
        <v>535</v>
      </c>
      <c r="BM153" s="275" t="s">
        <v>351</v>
      </c>
    </row>
    <row r="154" s="2" customFormat="1" ht="24.15" customHeight="1">
      <c r="A154" s="40"/>
      <c r="B154" s="41"/>
      <c r="C154" s="263" t="s">
        <v>280</v>
      </c>
      <c r="D154" s="263" t="s">
        <v>207</v>
      </c>
      <c r="E154" s="264" t="s">
        <v>982</v>
      </c>
      <c r="F154" s="265" t="s">
        <v>983</v>
      </c>
      <c r="G154" s="266" t="s">
        <v>341</v>
      </c>
      <c r="H154" s="267">
        <v>3.8999999999999999</v>
      </c>
      <c r="I154" s="268"/>
      <c r="J154" s="269">
        <f>ROUND(I154*H154,2)</f>
        <v>0</v>
      </c>
      <c r="K154" s="270"/>
      <c r="L154" s="43"/>
      <c r="M154" s="271" t="s">
        <v>1</v>
      </c>
      <c r="N154" s="272" t="s">
        <v>44</v>
      </c>
      <c r="O154" s="99"/>
      <c r="P154" s="273">
        <f>O154*H154</f>
        <v>0</v>
      </c>
      <c r="Q154" s="273">
        <v>0</v>
      </c>
      <c r="R154" s="273">
        <f>Q154*H154</f>
        <v>0</v>
      </c>
      <c r="S154" s="273">
        <v>0</v>
      </c>
      <c r="T154" s="27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75" t="s">
        <v>535</v>
      </c>
      <c r="AT154" s="275" t="s">
        <v>207</v>
      </c>
      <c r="AU154" s="275" t="s">
        <v>85</v>
      </c>
      <c r="AY154" s="17" t="s">
        <v>204</v>
      </c>
      <c r="BE154" s="160">
        <f>IF(N154="základná",J154,0)</f>
        <v>0</v>
      </c>
      <c r="BF154" s="160">
        <f>IF(N154="znížená",J154,0)</f>
        <v>0</v>
      </c>
      <c r="BG154" s="160">
        <f>IF(N154="zákl. prenesená",J154,0)</f>
        <v>0</v>
      </c>
      <c r="BH154" s="160">
        <f>IF(N154="zníž. prenesená",J154,0)</f>
        <v>0</v>
      </c>
      <c r="BI154" s="160">
        <f>IF(N154="nulová",J154,0)</f>
        <v>0</v>
      </c>
      <c r="BJ154" s="17" t="s">
        <v>90</v>
      </c>
      <c r="BK154" s="160">
        <f>ROUND(I154*H154,2)</f>
        <v>0</v>
      </c>
      <c r="BL154" s="17" t="s">
        <v>535</v>
      </c>
      <c r="BM154" s="275" t="s">
        <v>360</v>
      </c>
    </row>
    <row r="155" s="2" customFormat="1" ht="16.5" customHeight="1">
      <c r="A155" s="40"/>
      <c r="B155" s="41"/>
      <c r="C155" s="310" t="s">
        <v>289</v>
      </c>
      <c r="D155" s="310" t="s">
        <v>392</v>
      </c>
      <c r="E155" s="311" t="s">
        <v>984</v>
      </c>
      <c r="F155" s="312" t="s">
        <v>985</v>
      </c>
      <c r="G155" s="313" t="s">
        <v>341</v>
      </c>
      <c r="H155" s="314">
        <v>3.8999999999999999</v>
      </c>
      <c r="I155" s="315"/>
      <c r="J155" s="316">
        <f>ROUND(I155*H155,2)</f>
        <v>0</v>
      </c>
      <c r="K155" s="317"/>
      <c r="L155" s="318"/>
      <c r="M155" s="319" t="s">
        <v>1</v>
      </c>
      <c r="N155" s="320" t="s">
        <v>44</v>
      </c>
      <c r="O155" s="99"/>
      <c r="P155" s="273">
        <f>O155*H155</f>
        <v>0</v>
      </c>
      <c r="Q155" s="273">
        <v>0</v>
      </c>
      <c r="R155" s="273">
        <f>Q155*H155</f>
        <v>0</v>
      </c>
      <c r="S155" s="273">
        <v>0</v>
      </c>
      <c r="T155" s="27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75" t="s">
        <v>975</v>
      </c>
      <c r="AT155" s="275" t="s">
        <v>392</v>
      </c>
      <c r="AU155" s="275" t="s">
        <v>85</v>
      </c>
      <c r="AY155" s="17" t="s">
        <v>204</v>
      </c>
      <c r="BE155" s="160">
        <f>IF(N155="základná",J155,0)</f>
        <v>0</v>
      </c>
      <c r="BF155" s="160">
        <f>IF(N155="znížená",J155,0)</f>
        <v>0</v>
      </c>
      <c r="BG155" s="160">
        <f>IF(N155="zákl. prenesená",J155,0)</f>
        <v>0</v>
      </c>
      <c r="BH155" s="160">
        <f>IF(N155="zníž. prenesená",J155,0)</f>
        <v>0</v>
      </c>
      <c r="BI155" s="160">
        <f>IF(N155="nulová",J155,0)</f>
        <v>0</v>
      </c>
      <c r="BJ155" s="17" t="s">
        <v>90</v>
      </c>
      <c r="BK155" s="160">
        <f>ROUND(I155*H155,2)</f>
        <v>0</v>
      </c>
      <c r="BL155" s="17" t="s">
        <v>535</v>
      </c>
      <c r="BM155" s="275" t="s">
        <v>369</v>
      </c>
    </row>
    <row r="156" s="2" customFormat="1" ht="37.8" customHeight="1">
      <c r="A156" s="40"/>
      <c r="B156" s="41"/>
      <c r="C156" s="263" t="s">
        <v>254</v>
      </c>
      <c r="D156" s="263" t="s">
        <v>207</v>
      </c>
      <c r="E156" s="264" t="s">
        <v>986</v>
      </c>
      <c r="F156" s="265" t="s">
        <v>987</v>
      </c>
      <c r="G156" s="266" t="s">
        <v>292</v>
      </c>
      <c r="H156" s="267">
        <v>2</v>
      </c>
      <c r="I156" s="268"/>
      <c r="J156" s="269">
        <f>ROUND(I156*H156,2)</f>
        <v>0</v>
      </c>
      <c r="K156" s="270"/>
      <c r="L156" s="43"/>
      <c r="M156" s="271" t="s">
        <v>1</v>
      </c>
      <c r="N156" s="272" t="s">
        <v>44</v>
      </c>
      <c r="O156" s="99"/>
      <c r="P156" s="273">
        <f>O156*H156</f>
        <v>0</v>
      </c>
      <c r="Q156" s="273">
        <v>0</v>
      </c>
      <c r="R156" s="273">
        <f>Q156*H156</f>
        <v>0</v>
      </c>
      <c r="S156" s="273">
        <v>0</v>
      </c>
      <c r="T156" s="27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75" t="s">
        <v>535</v>
      </c>
      <c r="AT156" s="275" t="s">
        <v>207</v>
      </c>
      <c r="AU156" s="275" t="s">
        <v>85</v>
      </c>
      <c r="AY156" s="17" t="s">
        <v>204</v>
      </c>
      <c r="BE156" s="160">
        <f>IF(N156="základná",J156,0)</f>
        <v>0</v>
      </c>
      <c r="BF156" s="160">
        <f>IF(N156="znížená",J156,0)</f>
        <v>0</v>
      </c>
      <c r="BG156" s="160">
        <f>IF(N156="zákl. prenesená",J156,0)</f>
        <v>0</v>
      </c>
      <c r="BH156" s="160">
        <f>IF(N156="zníž. prenesená",J156,0)</f>
        <v>0</v>
      </c>
      <c r="BI156" s="160">
        <f>IF(N156="nulová",J156,0)</f>
        <v>0</v>
      </c>
      <c r="BJ156" s="17" t="s">
        <v>90</v>
      </c>
      <c r="BK156" s="160">
        <f>ROUND(I156*H156,2)</f>
        <v>0</v>
      </c>
      <c r="BL156" s="17" t="s">
        <v>535</v>
      </c>
      <c r="BM156" s="275" t="s">
        <v>379</v>
      </c>
    </row>
    <row r="157" s="2" customFormat="1" ht="16.5" customHeight="1">
      <c r="A157" s="40"/>
      <c r="B157" s="41"/>
      <c r="C157" s="310" t="s">
        <v>303</v>
      </c>
      <c r="D157" s="310" t="s">
        <v>392</v>
      </c>
      <c r="E157" s="311" t="s">
        <v>988</v>
      </c>
      <c r="F157" s="312" t="s">
        <v>989</v>
      </c>
      <c r="G157" s="313" t="s">
        <v>292</v>
      </c>
      <c r="H157" s="314">
        <v>2</v>
      </c>
      <c r="I157" s="315"/>
      <c r="J157" s="316">
        <f>ROUND(I157*H157,2)</f>
        <v>0</v>
      </c>
      <c r="K157" s="317"/>
      <c r="L157" s="318"/>
      <c r="M157" s="319" t="s">
        <v>1</v>
      </c>
      <c r="N157" s="320" t="s">
        <v>44</v>
      </c>
      <c r="O157" s="99"/>
      <c r="P157" s="273">
        <f>O157*H157</f>
        <v>0</v>
      </c>
      <c r="Q157" s="273">
        <v>0</v>
      </c>
      <c r="R157" s="273">
        <f>Q157*H157</f>
        <v>0</v>
      </c>
      <c r="S157" s="273">
        <v>0</v>
      </c>
      <c r="T157" s="27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75" t="s">
        <v>975</v>
      </c>
      <c r="AT157" s="275" t="s">
        <v>392</v>
      </c>
      <c r="AU157" s="275" t="s">
        <v>85</v>
      </c>
      <c r="AY157" s="17" t="s">
        <v>204</v>
      </c>
      <c r="BE157" s="160">
        <f>IF(N157="základná",J157,0)</f>
        <v>0</v>
      </c>
      <c r="BF157" s="160">
        <f>IF(N157="znížená",J157,0)</f>
        <v>0</v>
      </c>
      <c r="BG157" s="160">
        <f>IF(N157="zákl. prenesená",J157,0)</f>
        <v>0</v>
      </c>
      <c r="BH157" s="160">
        <f>IF(N157="zníž. prenesená",J157,0)</f>
        <v>0</v>
      </c>
      <c r="BI157" s="160">
        <f>IF(N157="nulová",J157,0)</f>
        <v>0</v>
      </c>
      <c r="BJ157" s="17" t="s">
        <v>90</v>
      </c>
      <c r="BK157" s="160">
        <f>ROUND(I157*H157,2)</f>
        <v>0</v>
      </c>
      <c r="BL157" s="17" t="s">
        <v>535</v>
      </c>
      <c r="BM157" s="275" t="s">
        <v>391</v>
      </c>
    </row>
    <row r="158" s="2" customFormat="1" ht="24.15" customHeight="1">
      <c r="A158" s="40"/>
      <c r="B158" s="41"/>
      <c r="C158" s="263" t="s">
        <v>309</v>
      </c>
      <c r="D158" s="263" t="s">
        <v>207</v>
      </c>
      <c r="E158" s="264" t="s">
        <v>990</v>
      </c>
      <c r="F158" s="265" t="s">
        <v>991</v>
      </c>
      <c r="G158" s="266" t="s">
        <v>292</v>
      </c>
      <c r="H158" s="267">
        <v>1</v>
      </c>
      <c r="I158" s="268"/>
      <c r="J158" s="269">
        <f>ROUND(I158*H158,2)</f>
        <v>0</v>
      </c>
      <c r="K158" s="270"/>
      <c r="L158" s="43"/>
      <c r="M158" s="271" t="s">
        <v>1</v>
      </c>
      <c r="N158" s="272" t="s">
        <v>44</v>
      </c>
      <c r="O158" s="99"/>
      <c r="P158" s="273">
        <f>O158*H158</f>
        <v>0</v>
      </c>
      <c r="Q158" s="273">
        <v>0</v>
      </c>
      <c r="R158" s="273">
        <f>Q158*H158</f>
        <v>0</v>
      </c>
      <c r="S158" s="273">
        <v>0</v>
      </c>
      <c r="T158" s="27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75" t="s">
        <v>535</v>
      </c>
      <c r="AT158" s="275" t="s">
        <v>207</v>
      </c>
      <c r="AU158" s="275" t="s">
        <v>85</v>
      </c>
      <c r="AY158" s="17" t="s">
        <v>204</v>
      </c>
      <c r="BE158" s="160">
        <f>IF(N158="základná",J158,0)</f>
        <v>0</v>
      </c>
      <c r="BF158" s="160">
        <f>IF(N158="znížená",J158,0)</f>
        <v>0</v>
      </c>
      <c r="BG158" s="160">
        <f>IF(N158="zákl. prenesená",J158,0)</f>
        <v>0</v>
      </c>
      <c r="BH158" s="160">
        <f>IF(N158="zníž. prenesená",J158,0)</f>
        <v>0</v>
      </c>
      <c r="BI158" s="160">
        <f>IF(N158="nulová",J158,0)</f>
        <v>0</v>
      </c>
      <c r="BJ158" s="17" t="s">
        <v>90</v>
      </c>
      <c r="BK158" s="160">
        <f>ROUND(I158*H158,2)</f>
        <v>0</v>
      </c>
      <c r="BL158" s="17" t="s">
        <v>535</v>
      </c>
      <c r="BM158" s="275" t="s">
        <v>401</v>
      </c>
    </row>
    <row r="159" s="2" customFormat="1" ht="24.15" customHeight="1">
      <c r="A159" s="40"/>
      <c r="B159" s="41"/>
      <c r="C159" s="310" t="s">
        <v>316</v>
      </c>
      <c r="D159" s="310" t="s">
        <v>392</v>
      </c>
      <c r="E159" s="311" t="s">
        <v>992</v>
      </c>
      <c r="F159" s="312" t="s">
        <v>993</v>
      </c>
      <c r="G159" s="313" t="s">
        <v>292</v>
      </c>
      <c r="H159" s="314">
        <v>1</v>
      </c>
      <c r="I159" s="315"/>
      <c r="J159" s="316">
        <f>ROUND(I159*H159,2)</f>
        <v>0</v>
      </c>
      <c r="K159" s="317"/>
      <c r="L159" s="318"/>
      <c r="M159" s="319" t="s">
        <v>1</v>
      </c>
      <c r="N159" s="320" t="s">
        <v>44</v>
      </c>
      <c r="O159" s="99"/>
      <c r="P159" s="273">
        <f>O159*H159</f>
        <v>0</v>
      </c>
      <c r="Q159" s="273">
        <v>0</v>
      </c>
      <c r="R159" s="273">
        <f>Q159*H159</f>
        <v>0</v>
      </c>
      <c r="S159" s="273">
        <v>0</v>
      </c>
      <c r="T159" s="27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75" t="s">
        <v>975</v>
      </c>
      <c r="AT159" s="275" t="s">
        <v>392</v>
      </c>
      <c r="AU159" s="275" t="s">
        <v>85</v>
      </c>
      <c r="AY159" s="17" t="s">
        <v>204</v>
      </c>
      <c r="BE159" s="160">
        <f>IF(N159="základná",J159,0)</f>
        <v>0</v>
      </c>
      <c r="BF159" s="160">
        <f>IF(N159="znížená",J159,0)</f>
        <v>0</v>
      </c>
      <c r="BG159" s="160">
        <f>IF(N159="zákl. prenesená",J159,0)</f>
        <v>0</v>
      </c>
      <c r="BH159" s="160">
        <f>IF(N159="zníž. prenesená",J159,0)</f>
        <v>0</v>
      </c>
      <c r="BI159" s="160">
        <f>IF(N159="nulová",J159,0)</f>
        <v>0</v>
      </c>
      <c r="BJ159" s="17" t="s">
        <v>90</v>
      </c>
      <c r="BK159" s="160">
        <f>ROUND(I159*H159,2)</f>
        <v>0</v>
      </c>
      <c r="BL159" s="17" t="s">
        <v>535</v>
      </c>
      <c r="BM159" s="275" t="s">
        <v>411</v>
      </c>
    </row>
    <row r="160" s="2" customFormat="1" ht="33" customHeight="1">
      <c r="A160" s="40"/>
      <c r="B160" s="41"/>
      <c r="C160" s="263" t="s">
        <v>326</v>
      </c>
      <c r="D160" s="263" t="s">
        <v>207</v>
      </c>
      <c r="E160" s="264" t="s">
        <v>994</v>
      </c>
      <c r="F160" s="265" t="s">
        <v>995</v>
      </c>
      <c r="G160" s="266" t="s">
        <v>292</v>
      </c>
      <c r="H160" s="267">
        <v>65</v>
      </c>
      <c r="I160" s="268"/>
      <c r="J160" s="269">
        <f>ROUND(I160*H160,2)</f>
        <v>0</v>
      </c>
      <c r="K160" s="270"/>
      <c r="L160" s="43"/>
      <c r="M160" s="271" t="s">
        <v>1</v>
      </c>
      <c r="N160" s="272" t="s">
        <v>44</v>
      </c>
      <c r="O160" s="99"/>
      <c r="P160" s="273">
        <f>O160*H160</f>
        <v>0</v>
      </c>
      <c r="Q160" s="273">
        <v>0</v>
      </c>
      <c r="R160" s="273">
        <f>Q160*H160</f>
        <v>0</v>
      </c>
      <c r="S160" s="273">
        <v>0</v>
      </c>
      <c r="T160" s="27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75" t="s">
        <v>535</v>
      </c>
      <c r="AT160" s="275" t="s">
        <v>207</v>
      </c>
      <c r="AU160" s="275" t="s">
        <v>85</v>
      </c>
      <c r="AY160" s="17" t="s">
        <v>204</v>
      </c>
      <c r="BE160" s="160">
        <f>IF(N160="základná",J160,0)</f>
        <v>0</v>
      </c>
      <c r="BF160" s="160">
        <f>IF(N160="znížená",J160,0)</f>
        <v>0</v>
      </c>
      <c r="BG160" s="160">
        <f>IF(N160="zákl. prenesená",J160,0)</f>
        <v>0</v>
      </c>
      <c r="BH160" s="160">
        <f>IF(N160="zníž. prenesená",J160,0)</f>
        <v>0</v>
      </c>
      <c r="BI160" s="160">
        <f>IF(N160="nulová",J160,0)</f>
        <v>0</v>
      </c>
      <c r="BJ160" s="17" t="s">
        <v>90</v>
      </c>
      <c r="BK160" s="160">
        <f>ROUND(I160*H160,2)</f>
        <v>0</v>
      </c>
      <c r="BL160" s="17" t="s">
        <v>535</v>
      </c>
      <c r="BM160" s="275" t="s">
        <v>422</v>
      </c>
    </row>
    <row r="161" s="2" customFormat="1" ht="16.5" customHeight="1">
      <c r="A161" s="40"/>
      <c r="B161" s="41"/>
      <c r="C161" s="310" t="s">
        <v>331</v>
      </c>
      <c r="D161" s="310" t="s">
        <v>392</v>
      </c>
      <c r="E161" s="311" t="s">
        <v>996</v>
      </c>
      <c r="F161" s="312" t="s">
        <v>997</v>
      </c>
      <c r="G161" s="313" t="s">
        <v>292</v>
      </c>
      <c r="H161" s="314">
        <v>6</v>
      </c>
      <c r="I161" s="315"/>
      <c r="J161" s="316">
        <f>ROUND(I161*H161,2)</f>
        <v>0</v>
      </c>
      <c r="K161" s="317"/>
      <c r="L161" s="318"/>
      <c r="M161" s="319" t="s">
        <v>1</v>
      </c>
      <c r="N161" s="320" t="s">
        <v>44</v>
      </c>
      <c r="O161" s="99"/>
      <c r="P161" s="273">
        <f>O161*H161</f>
        <v>0</v>
      </c>
      <c r="Q161" s="273">
        <v>0</v>
      </c>
      <c r="R161" s="273">
        <f>Q161*H161</f>
        <v>0</v>
      </c>
      <c r="S161" s="273">
        <v>0</v>
      </c>
      <c r="T161" s="27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75" t="s">
        <v>975</v>
      </c>
      <c r="AT161" s="275" t="s">
        <v>392</v>
      </c>
      <c r="AU161" s="275" t="s">
        <v>85</v>
      </c>
      <c r="AY161" s="17" t="s">
        <v>204</v>
      </c>
      <c r="BE161" s="160">
        <f>IF(N161="základná",J161,0)</f>
        <v>0</v>
      </c>
      <c r="BF161" s="160">
        <f>IF(N161="znížená",J161,0)</f>
        <v>0</v>
      </c>
      <c r="BG161" s="160">
        <f>IF(N161="zákl. prenesená",J161,0)</f>
        <v>0</v>
      </c>
      <c r="BH161" s="160">
        <f>IF(N161="zníž. prenesená",J161,0)</f>
        <v>0</v>
      </c>
      <c r="BI161" s="160">
        <f>IF(N161="nulová",J161,0)</f>
        <v>0</v>
      </c>
      <c r="BJ161" s="17" t="s">
        <v>90</v>
      </c>
      <c r="BK161" s="160">
        <f>ROUND(I161*H161,2)</f>
        <v>0</v>
      </c>
      <c r="BL161" s="17" t="s">
        <v>535</v>
      </c>
      <c r="BM161" s="275" t="s">
        <v>434</v>
      </c>
    </row>
    <row r="162" s="2" customFormat="1" ht="21.75" customHeight="1">
      <c r="A162" s="40"/>
      <c r="B162" s="41"/>
      <c r="C162" s="263" t="s">
        <v>335</v>
      </c>
      <c r="D162" s="263" t="s">
        <v>207</v>
      </c>
      <c r="E162" s="264" t="s">
        <v>998</v>
      </c>
      <c r="F162" s="265" t="s">
        <v>999</v>
      </c>
      <c r="G162" s="266" t="s">
        <v>292</v>
      </c>
      <c r="H162" s="267">
        <v>6</v>
      </c>
      <c r="I162" s="268"/>
      <c r="J162" s="269">
        <f>ROUND(I162*H162,2)</f>
        <v>0</v>
      </c>
      <c r="K162" s="270"/>
      <c r="L162" s="43"/>
      <c r="M162" s="271" t="s">
        <v>1</v>
      </c>
      <c r="N162" s="272" t="s">
        <v>44</v>
      </c>
      <c r="O162" s="99"/>
      <c r="P162" s="273">
        <f>O162*H162</f>
        <v>0</v>
      </c>
      <c r="Q162" s="273">
        <v>0</v>
      </c>
      <c r="R162" s="273">
        <f>Q162*H162</f>
        <v>0</v>
      </c>
      <c r="S162" s="273">
        <v>0</v>
      </c>
      <c r="T162" s="27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75" t="s">
        <v>535</v>
      </c>
      <c r="AT162" s="275" t="s">
        <v>207</v>
      </c>
      <c r="AU162" s="275" t="s">
        <v>85</v>
      </c>
      <c r="AY162" s="17" t="s">
        <v>204</v>
      </c>
      <c r="BE162" s="160">
        <f>IF(N162="základná",J162,0)</f>
        <v>0</v>
      </c>
      <c r="BF162" s="160">
        <f>IF(N162="znížená",J162,0)</f>
        <v>0</v>
      </c>
      <c r="BG162" s="160">
        <f>IF(N162="zákl. prenesená",J162,0)</f>
        <v>0</v>
      </c>
      <c r="BH162" s="160">
        <f>IF(N162="zníž. prenesená",J162,0)</f>
        <v>0</v>
      </c>
      <c r="BI162" s="160">
        <f>IF(N162="nulová",J162,0)</f>
        <v>0</v>
      </c>
      <c r="BJ162" s="17" t="s">
        <v>90</v>
      </c>
      <c r="BK162" s="160">
        <f>ROUND(I162*H162,2)</f>
        <v>0</v>
      </c>
      <c r="BL162" s="17" t="s">
        <v>535</v>
      </c>
      <c r="BM162" s="275" t="s">
        <v>444</v>
      </c>
    </row>
    <row r="163" s="2" customFormat="1" ht="24.15" customHeight="1">
      <c r="A163" s="40"/>
      <c r="B163" s="41"/>
      <c r="C163" s="310" t="s">
        <v>7</v>
      </c>
      <c r="D163" s="310" t="s">
        <v>392</v>
      </c>
      <c r="E163" s="311" t="s">
        <v>1000</v>
      </c>
      <c r="F163" s="312" t="s">
        <v>1001</v>
      </c>
      <c r="G163" s="313" t="s">
        <v>958</v>
      </c>
      <c r="H163" s="314">
        <v>6</v>
      </c>
      <c r="I163" s="315"/>
      <c r="J163" s="316">
        <f>ROUND(I163*H163,2)</f>
        <v>0</v>
      </c>
      <c r="K163" s="317"/>
      <c r="L163" s="318"/>
      <c r="M163" s="319" t="s">
        <v>1</v>
      </c>
      <c r="N163" s="320" t="s">
        <v>44</v>
      </c>
      <c r="O163" s="99"/>
      <c r="P163" s="273">
        <f>O163*H163</f>
        <v>0</v>
      </c>
      <c r="Q163" s="273">
        <v>0</v>
      </c>
      <c r="R163" s="273">
        <f>Q163*H163</f>
        <v>0</v>
      </c>
      <c r="S163" s="273">
        <v>0</v>
      </c>
      <c r="T163" s="27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75" t="s">
        <v>975</v>
      </c>
      <c r="AT163" s="275" t="s">
        <v>392</v>
      </c>
      <c r="AU163" s="275" t="s">
        <v>85</v>
      </c>
      <c r="AY163" s="17" t="s">
        <v>204</v>
      </c>
      <c r="BE163" s="160">
        <f>IF(N163="základná",J163,0)</f>
        <v>0</v>
      </c>
      <c r="BF163" s="160">
        <f>IF(N163="znížená",J163,0)</f>
        <v>0</v>
      </c>
      <c r="BG163" s="160">
        <f>IF(N163="zákl. prenesená",J163,0)</f>
        <v>0</v>
      </c>
      <c r="BH163" s="160">
        <f>IF(N163="zníž. prenesená",J163,0)</f>
        <v>0</v>
      </c>
      <c r="BI163" s="160">
        <f>IF(N163="nulová",J163,0)</f>
        <v>0</v>
      </c>
      <c r="BJ163" s="17" t="s">
        <v>90</v>
      </c>
      <c r="BK163" s="160">
        <f>ROUND(I163*H163,2)</f>
        <v>0</v>
      </c>
      <c r="BL163" s="17" t="s">
        <v>535</v>
      </c>
      <c r="BM163" s="275" t="s">
        <v>454</v>
      </c>
    </row>
    <row r="164" s="2" customFormat="1" ht="24.15" customHeight="1">
      <c r="A164" s="40"/>
      <c r="B164" s="41"/>
      <c r="C164" s="263" t="s">
        <v>343</v>
      </c>
      <c r="D164" s="263" t="s">
        <v>207</v>
      </c>
      <c r="E164" s="264" t="s">
        <v>1002</v>
      </c>
      <c r="F164" s="265" t="s">
        <v>1003</v>
      </c>
      <c r="G164" s="266" t="s">
        <v>292</v>
      </c>
      <c r="H164" s="267">
        <v>10</v>
      </c>
      <c r="I164" s="268"/>
      <c r="J164" s="269">
        <f>ROUND(I164*H164,2)</f>
        <v>0</v>
      </c>
      <c r="K164" s="270"/>
      <c r="L164" s="43"/>
      <c r="M164" s="271" t="s">
        <v>1</v>
      </c>
      <c r="N164" s="272" t="s">
        <v>44</v>
      </c>
      <c r="O164" s="99"/>
      <c r="P164" s="273">
        <f>O164*H164</f>
        <v>0</v>
      </c>
      <c r="Q164" s="273">
        <v>0</v>
      </c>
      <c r="R164" s="273">
        <f>Q164*H164</f>
        <v>0</v>
      </c>
      <c r="S164" s="273">
        <v>0</v>
      </c>
      <c r="T164" s="27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75" t="s">
        <v>535</v>
      </c>
      <c r="AT164" s="275" t="s">
        <v>207</v>
      </c>
      <c r="AU164" s="275" t="s">
        <v>85</v>
      </c>
      <c r="AY164" s="17" t="s">
        <v>204</v>
      </c>
      <c r="BE164" s="160">
        <f>IF(N164="základná",J164,0)</f>
        <v>0</v>
      </c>
      <c r="BF164" s="160">
        <f>IF(N164="znížená",J164,0)</f>
        <v>0</v>
      </c>
      <c r="BG164" s="160">
        <f>IF(N164="zákl. prenesená",J164,0)</f>
        <v>0</v>
      </c>
      <c r="BH164" s="160">
        <f>IF(N164="zníž. prenesená",J164,0)</f>
        <v>0</v>
      </c>
      <c r="BI164" s="160">
        <f>IF(N164="nulová",J164,0)</f>
        <v>0</v>
      </c>
      <c r="BJ164" s="17" t="s">
        <v>90</v>
      </c>
      <c r="BK164" s="160">
        <f>ROUND(I164*H164,2)</f>
        <v>0</v>
      </c>
      <c r="BL164" s="17" t="s">
        <v>535</v>
      </c>
      <c r="BM164" s="275" t="s">
        <v>464</v>
      </c>
    </row>
    <row r="165" s="2" customFormat="1" ht="24.15" customHeight="1">
      <c r="A165" s="40"/>
      <c r="B165" s="41"/>
      <c r="C165" s="310" t="s">
        <v>347</v>
      </c>
      <c r="D165" s="310" t="s">
        <v>392</v>
      </c>
      <c r="E165" s="311" t="s">
        <v>1004</v>
      </c>
      <c r="F165" s="312" t="s">
        <v>1005</v>
      </c>
      <c r="G165" s="313" t="s">
        <v>292</v>
      </c>
      <c r="H165" s="314">
        <v>7</v>
      </c>
      <c r="I165" s="315"/>
      <c r="J165" s="316">
        <f>ROUND(I165*H165,2)</f>
        <v>0</v>
      </c>
      <c r="K165" s="317"/>
      <c r="L165" s="318"/>
      <c r="M165" s="319" t="s">
        <v>1</v>
      </c>
      <c r="N165" s="320" t="s">
        <v>44</v>
      </c>
      <c r="O165" s="99"/>
      <c r="P165" s="273">
        <f>O165*H165</f>
        <v>0</v>
      </c>
      <c r="Q165" s="273">
        <v>0</v>
      </c>
      <c r="R165" s="273">
        <f>Q165*H165</f>
        <v>0</v>
      </c>
      <c r="S165" s="273">
        <v>0</v>
      </c>
      <c r="T165" s="27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75" t="s">
        <v>975</v>
      </c>
      <c r="AT165" s="275" t="s">
        <v>392</v>
      </c>
      <c r="AU165" s="275" t="s">
        <v>85</v>
      </c>
      <c r="AY165" s="17" t="s">
        <v>204</v>
      </c>
      <c r="BE165" s="160">
        <f>IF(N165="základná",J165,0)</f>
        <v>0</v>
      </c>
      <c r="BF165" s="160">
        <f>IF(N165="znížená",J165,0)</f>
        <v>0</v>
      </c>
      <c r="BG165" s="160">
        <f>IF(N165="zákl. prenesená",J165,0)</f>
        <v>0</v>
      </c>
      <c r="BH165" s="160">
        <f>IF(N165="zníž. prenesená",J165,0)</f>
        <v>0</v>
      </c>
      <c r="BI165" s="160">
        <f>IF(N165="nulová",J165,0)</f>
        <v>0</v>
      </c>
      <c r="BJ165" s="17" t="s">
        <v>90</v>
      </c>
      <c r="BK165" s="160">
        <f>ROUND(I165*H165,2)</f>
        <v>0</v>
      </c>
      <c r="BL165" s="17" t="s">
        <v>535</v>
      </c>
      <c r="BM165" s="275" t="s">
        <v>472</v>
      </c>
    </row>
    <row r="166" s="2" customFormat="1" ht="21.75" customHeight="1">
      <c r="A166" s="40"/>
      <c r="B166" s="41"/>
      <c r="C166" s="310" t="s">
        <v>351</v>
      </c>
      <c r="D166" s="310" t="s">
        <v>392</v>
      </c>
      <c r="E166" s="311" t="s">
        <v>1006</v>
      </c>
      <c r="F166" s="312" t="s">
        <v>1007</v>
      </c>
      <c r="G166" s="313" t="s">
        <v>958</v>
      </c>
      <c r="H166" s="314">
        <v>3</v>
      </c>
      <c r="I166" s="315"/>
      <c r="J166" s="316">
        <f>ROUND(I166*H166,2)</f>
        <v>0</v>
      </c>
      <c r="K166" s="317"/>
      <c r="L166" s="318"/>
      <c r="M166" s="319" t="s">
        <v>1</v>
      </c>
      <c r="N166" s="320" t="s">
        <v>44</v>
      </c>
      <c r="O166" s="99"/>
      <c r="P166" s="273">
        <f>O166*H166</f>
        <v>0</v>
      </c>
      <c r="Q166" s="273">
        <v>0</v>
      </c>
      <c r="R166" s="273">
        <f>Q166*H166</f>
        <v>0</v>
      </c>
      <c r="S166" s="273">
        <v>0</v>
      </c>
      <c r="T166" s="27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75" t="s">
        <v>975</v>
      </c>
      <c r="AT166" s="275" t="s">
        <v>392</v>
      </c>
      <c r="AU166" s="275" t="s">
        <v>85</v>
      </c>
      <c r="AY166" s="17" t="s">
        <v>204</v>
      </c>
      <c r="BE166" s="160">
        <f>IF(N166="základná",J166,0)</f>
        <v>0</v>
      </c>
      <c r="BF166" s="160">
        <f>IF(N166="znížená",J166,0)</f>
        <v>0</v>
      </c>
      <c r="BG166" s="160">
        <f>IF(N166="zákl. prenesená",J166,0)</f>
        <v>0</v>
      </c>
      <c r="BH166" s="160">
        <f>IF(N166="zníž. prenesená",J166,0)</f>
        <v>0</v>
      </c>
      <c r="BI166" s="160">
        <f>IF(N166="nulová",J166,0)</f>
        <v>0</v>
      </c>
      <c r="BJ166" s="17" t="s">
        <v>90</v>
      </c>
      <c r="BK166" s="160">
        <f>ROUND(I166*H166,2)</f>
        <v>0</v>
      </c>
      <c r="BL166" s="17" t="s">
        <v>535</v>
      </c>
      <c r="BM166" s="275" t="s">
        <v>480</v>
      </c>
    </row>
    <row r="167" s="2" customFormat="1" ht="24.15" customHeight="1">
      <c r="A167" s="40"/>
      <c r="B167" s="41"/>
      <c r="C167" s="263" t="s">
        <v>356</v>
      </c>
      <c r="D167" s="263" t="s">
        <v>207</v>
      </c>
      <c r="E167" s="264" t="s">
        <v>1008</v>
      </c>
      <c r="F167" s="265" t="s">
        <v>1009</v>
      </c>
      <c r="G167" s="266" t="s">
        <v>292</v>
      </c>
      <c r="H167" s="267">
        <v>2</v>
      </c>
      <c r="I167" s="268"/>
      <c r="J167" s="269">
        <f>ROUND(I167*H167,2)</f>
        <v>0</v>
      </c>
      <c r="K167" s="270"/>
      <c r="L167" s="43"/>
      <c r="M167" s="271" t="s">
        <v>1</v>
      </c>
      <c r="N167" s="272" t="s">
        <v>44</v>
      </c>
      <c r="O167" s="99"/>
      <c r="P167" s="273">
        <f>O167*H167</f>
        <v>0</v>
      </c>
      <c r="Q167" s="273">
        <v>0</v>
      </c>
      <c r="R167" s="273">
        <f>Q167*H167</f>
        <v>0</v>
      </c>
      <c r="S167" s="273">
        <v>0</v>
      </c>
      <c r="T167" s="27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75" t="s">
        <v>535</v>
      </c>
      <c r="AT167" s="275" t="s">
        <v>207</v>
      </c>
      <c r="AU167" s="275" t="s">
        <v>85</v>
      </c>
      <c r="AY167" s="17" t="s">
        <v>204</v>
      </c>
      <c r="BE167" s="160">
        <f>IF(N167="základná",J167,0)</f>
        <v>0</v>
      </c>
      <c r="BF167" s="160">
        <f>IF(N167="znížená",J167,0)</f>
        <v>0</v>
      </c>
      <c r="BG167" s="160">
        <f>IF(N167="zákl. prenesená",J167,0)</f>
        <v>0</v>
      </c>
      <c r="BH167" s="160">
        <f>IF(N167="zníž. prenesená",J167,0)</f>
        <v>0</v>
      </c>
      <c r="BI167" s="160">
        <f>IF(N167="nulová",J167,0)</f>
        <v>0</v>
      </c>
      <c r="BJ167" s="17" t="s">
        <v>90</v>
      </c>
      <c r="BK167" s="160">
        <f>ROUND(I167*H167,2)</f>
        <v>0</v>
      </c>
      <c r="BL167" s="17" t="s">
        <v>535</v>
      </c>
      <c r="BM167" s="275" t="s">
        <v>491</v>
      </c>
    </row>
    <row r="168" s="2" customFormat="1" ht="16.5" customHeight="1">
      <c r="A168" s="40"/>
      <c r="B168" s="41"/>
      <c r="C168" s="310" t="s">
        <v>360</v>
      </c>
      <c r="D168" s="310" t="s">
        <v>392</v>
      </c>
      <c r="E168" s="311" t="s">
        <v>1010</v>
      </c>
      <c r="F168" s="312" t="s">
        <v>1011</v>
      </c>
      <c r="G168" s="313" t="s">
        <v>292</v>
      </c>
      <c r="H168" s="314">
        <v>2</v>
      </c>
      <c r="I168" s="315"/>
      <c r="J168" s="316">
        <f>ROUND(I168*H168,2)</f>
        <v>0</v>
      </c>
      <c r="K168" s="317"/>
      <c r="L168" s="318"/>
      <c r="M168" s="319" t="s">
        <v>1</v>
      </c>
      <c r="N168" s="320" t="s">
        <v>44</v>
      </c>
      <c r="O168" s="99"/>
      <c r="P168" s="273">
        <f>O168*H168</f>
        <v>0</v>
      </c>
      <c r="Q168" s="273">
        <v>0</v>
      </c>
      <c r="R168" s="273">
        <f>Q168*H168</f>
        <v>0</v>
      </c>
      <c r="S168" s="273">
        <v>0</v>
      </c>
      <c r="T168" s="27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75" t="s">
        <v>975</v>
      </c>
      <c r="AT168" s="275" t="s">
        <v>392</v>
      </c>
      <c r="AU168" s="275" t="s">
        <v>85</v>
      </c>
      <c r="AY168" s="17" t="s">
        <v>204</v>
      </c>
      <c r="BE168" s="160">
        <f>IF(N168="základná",J168,0)</f>
        <v>0</v>
      </c>
      <c r="BF168" s="160">
        <f>IF(N168="znížená",J168,0)</f>
        <v>0</v>
      </c>
      <c r="BG168" s="160">
        <f>IF(N168="zákl. prenesená",J168,0)</f>
        <v>0</v>
      </c>
      <c r="BH168" s="160">
        <f>IF(N168="zníž. prenesená",J168,0)</f>
        <v>0</v>
      </c>
      <c r="BI168" s="160">
        <f>IF(N168="nulová",J168,0)</f>
        <v>0</v>
      </c>
      <c r="BJ168" s="17" t="s">
        <v>90</v>
      </c>
      <c r="BK168" s="160">
        <f>ROUND(I168*H168,2)</f>
        <v>0</v>
      </c>
      <c r="BL168" s="17" t="s">
        <v>535</v>
      </c>
      <c r="BM168" s="275" t="s">
        <v>499</v>
      </c>
    </row>
    <row r="169" s="2" customFormat="1" ht="24.15" customHeight="1">
      <c r="A169" s="40"/>
      <c r="B169" s="41"/>
      <c r="C169" s="263" t="s">
        <v>365</v>
      </c>
      <c r="D169" s="263" t="s">
        <v>207</v>
      </c>
      <c r="E169" s="264" t="s">
        <v>1012</v>
      </c>
      <c r="F169" s="265" t="s">
        <v>1013</v>
      </c>
      <c r="G169" s="266" t="s">
        <v>292</v>
      </c>
      <c r="H169" s="267">
        <v>2</v>
      </c>
      <c r="I169" s="268"/>
      <c r="J169" s="269">
        <f>ROUND(I169*H169,2)</f>
        <v>0</v>
      </c>
      <c r="K169" s="270"/>
      <c r="L169" s="43"/>
      <c r="M169" s="271" t="s">
        <v>1</v>
      </c>
      <c r="N169" s="272" t="s">
        <v>44</v>
      </c>
      <c r="O169" s="99"/>
      <c r="P169" s="273">
        <f>O169*H169</f>
        <v>0</v>
      </c>
      <c r="Q169" s="273">
        <v>0</v>
      </c>
      <c r="R169" s="273">
        <f>Q169*H169</f>
        <v>0</v>
      </c>
      <c r="S169" s="273">
        <v>0</v>
      </c>
      <c r="T169" s="27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75" t="s">
        <v>535</v>
      </c>
      <c r="AT169" s="275" t="s">
        <v>207</v>
      </c>
      <c r="AU169" s="275" t="s">
        <v>85</v>
      </c>
      <c r="AY169" s="17" t="s">
        <v>204</v>
      </c>
      <c r="BE169" s="160">
        <f>IF(N169="základná",J169,0)</f>
        <v>0</v>
      </c>
      <c r="BF169" s="160">
        <f>IF(N169="znížená",J169,0)</f>
        <v>0</v>
      </c>
      <c r="BG169" s="160">
        <f>IF(N169="zákl. prenesená",J169,0)</f>
        <v>0</v>
      </c>
      <c r="BH169" s="160">
        <f>IF(N169="zníž. prenesená",J169,0)</f>
        <v>0</v>
      </c>
      <c r="BI169" s="160">
        <f>IF(N169="nulová",J169,0)</f>
        <v>0</v>
      </c>
      <c r="BJ169" s="17" t="s">
        <v>90</v>
      </c>
      <c r="BK169" s="160">
        <f>ROUND(I169*H169,2)</f>
        <v>0</v>
      </c>
      <c r="BL169" s="17" t="s">
        <v>535</v>
      </c>
      <c r="BM169" s="275" t="s">
        <v>507</v>
      </c>
    </row>
    <row r="170" s="2" customFormat="1" ht="16.5" customHeight="1">
      <c r="A170" s="40"/>
      <c r="B170" s="41"/>
      <c r="C170" s="310" t="s">
        <v>369</v>
      </c>
      <c r="D170" s="310" t="s">
        <v>392</v>
      </c>
      <c r="E170" s="311" t="s">
        <v>1014</v>
      </c>
      <c r="F170" s="312" t="s">
        <v>1015</v>
      </c>
      <c r="G170" s="313" t="s">
        <v>292</v>
      </c>
      <c r="H170" s="314">
        <v>2</v>
      </c>
      <c r="I170" s="315"/>
      <c r="J170" s="316">
        <f>ROUND(I170*H170,2)</f>
        <v>0</v>
      </c>
      <c r="K170" s="317"/>
      <c r="L170" s="318"/>
      <c r="M170" s="319" t="s">
        <v>1</v>
      </c>
      <c r="N170" s="320" t="s">
        <v>44</v>
      </c>
      <c r="O170" s="99"/>
      <c r="P170" s="273">
        <f>O170*H170</f>
        <v>0</v>
      </c>
      <c r="Q170" s="273">
        <v>0</v>
      </c>
      <c r="R170" s="273">
        <f>Q170*H170</f>
        <v>0</v>
      </c>
      <c r="S170" s="273">
        <v>0</v>
      </c>
      <c r="T170" s="27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75" t="s">
        <v>975</v>
      </c>
      <c r="AT170" s="275" t="s">
        <v>392</v>
      </c>
      <c r="AU170" s="275" t="s">
        <v>85</v>
      </c>
      <c r="AY170" s="17" t="s">
        <v>204</v>
      </c>
      <c r="BE170" s="160">
        <f>IF(N170="základná",J170,0)</f>
        <v>0</v>
      </c>
      <c r="BF170" s="160">
        <f>IF(N170="znížená",J170,0)</f>
        <v>0</v>
      </c>
      <c r="BG170" s="160">
        <f>IF(N170="zákl. prenesená",J170,0)</f>
        <v>0</v>
      </c>
      <c r="BH170" s="160">
        <f>IF(N170="zníž. prenesená",J170,0)</f>
        <v>0</v>
      </c>
      <c r="BI170" s="160">
        <f>IF(N170="nulová",J170,0)</f>
        <v>0</v>
      </c>
      <c r="BJ170" s="17" t="s">
        <v>90</v>
      </c>
      <c r="BK170" s="160">
        <f>ROUND(I170*H170,2)</f>
        <v>0</v>
      </c>
      <c r="BL170" s="17" t="s">
        <v>535</v>
      </c>
      <c r="BM170" s="275" t="s">
        <v>517</v>
      </c>
    </row>
    <row r="171" s="2" customFormat="1" ht="16.5" customHeight="1">
      <c r="A171" s="40"/>
      <c r="B171" s="41"/>
      <c r="C171" s="263" t="s">
        <v>373</v>
      </c>
      <c r="D171" s="263" t="s">
        <v>207</v>
      </c>
      <c r="E171" s="264" t="s">
        <v>1016</v>
      </c>
      <c r="F171" s="265" t="s">
        <v>1017</v>
      </c>
      <c r="G171" s="266" t="s">
        <v>292</v>
      </c>
      <c r="H171" s="267">
        <v>1</v>
      </c>
      <c r="I171" s="268"/>
      <c r="J171" s="269">
        <f>ROUND(I171*H171,2)</f>
        <v>0</v>
      </c>
      <c r="K171" s="270"/>
      <c r="L171" s="43"/>
      <c r="M171" s="271" t="s">
        <v>1</v>
      </c>
      <c r="N171" s="272" t="s">
        <v>44</v>
      </c>
      <c r="O171" s="99"/>
      <c r="P171" s="273">
        <f>O171*H171</f>
        <v>0</v>
      </c>
      <c r="Q171" s="273">
        <v>0</v>
      </c>
      <c r="R171" s="273">
        <f>Q171*H171</f>
        <v>0</v>
      </c>
      <c r="S171" s="273">
        <v>0</v>
      </c>
      <c r="T171" s="27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75" t="s">
        <v>535</v>
      </c>
      <c r="AT171" s="275" t="s">
        <v>207</v>
      </c>
      <c r="AU171" s="275" t="s">
        <v>85</v>
      </c>
      <c r="AY171" s="17" t="s">
        <v>204</v>
      </c>
      <c r="BE171" s="160">
        <f>IF(N171="základná",J171,0)</f>
        <v>0</v>
      </c>
      <c r="BF171" s="160">
        <f>IF(N171="znížená",J171,0)</f>
        <v>0</v>
      </c>
      <c r="BG171" s="160">
        <f>IF(N171="zákl. prenesená",J171,0)</f>
        <v>0</v>
      </c>
      <c r="BH171" s="160">
        <f>IF(N171="zníž. prenesená",J171,0)</f>
        <v>0</v>
      </c>
      <c r="BI171" s="160">
        <f>IF(N171="nulová",J171,0)</f>
        <v>0</v>
      </c>
      <c r="BJ171" s="17" t="s">
        <v>90</v>
      </c>
      <c r="BK171" s="160">
        <f>ROUND(I171*H171,2)</f>
        <v>0</v>
      </c>
      <c r="BL171" s="17" t="s">
        <v>535</v>
      </c>
      <c r="BM171" s="275" t="s">
        <v>525</v>
      </c>
    </row>
    <row r="172" s="2" customFormat="1" ht="21.75" customHeight="1">
      <c r="A172" s="40"/>
      <c r="B172" s="41"/>
      <c r="C172" s="310" t="s">
        <v>379</v>
      </c>
      <c r="D172" s="310" t="s">
        <v>392</v>
      </c>
      <c r="E172" s="311" t="s">
        <v>1018</v>
      </c>
      <c r="F172" s="312" t="s">
        <v>1019</v>
      </c>
      <c r="G172" s="313" t="s">
        <v>292</v>
      </c>
      <c r="H172" s="314">
        <v>1</v>
      </c>
      <c r="I172" s="315"/>
      <c r="J172" s="316">
        <f>ROUND(I172*H172,2)</f>
        <v>0</v>
      </c>
      <c r="K172" s="317"/>
      <c r="L172" s="318"/>
      <c r="M172" s="319" t="s">
        <v>1</v>
      </c>
      <c r="N172" s="320" t="s">
        <v>44</v>
      </c>
      <c r="O172" s="99"/>
      <c r="P172" s="273">
        <f>O172*H172</f>
        <v>0</v>
      </c>
      <c r="Q172" s="273">
        <v>0</v>
      </c>
      <c r="R172" s="273">
        <f>Q172*H172</f>
        <v>0</v>
      </c>
      <c r="S172" s="273">
        <v>0</v>
      </c>
      <c r="T172" s="27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75" t="s">
        <v>975</v>
      </c>
      <c r="AT172" s="275" t="s">
        <v>392</v>
      </c>
      <c r="AU172" s="275" t="s">
        <v>85</v>
      </c>
      <c r="AY172" s="17" t="s">
        <v>204</v>
      </c>
      <c r="BE172" s="160">
        <f>IF(N172="základná",J172,0)</f>
        <v>0</v>
      </c>
      <c r="BF172" s="160">
        <f>IF(N172="znížená",J172,0)</f>
        <v>0</v>
      </c>
      <c r="BG172" s="160">
        <f>IF(N172="zákl. prenesená",J172,0)</f>
        <v>0</v>
      </c>
      <c r="BH172" s="160">
        <f>IF(N172="zníž. prenesená",J172,0)</f>
        <v>0</v>
      </c>
      <c r="BI172" s="160">
        <f>IF(N172="nulová",J172,0)</f>
        <v>0</v>
      </c>
      <c r="BJ172" s="17" t="s">
        <v>90</v>
      </c>
      <c r="BK172" s="160">
        <f>ROUND(I172*H172,2)</f>
        <v>0</v>
      </c>
      <c r="BL172" s="17" t="s">
        <v>535</v>
      </c>
      <c r="BM172" s="275" t="s">
        <v>535</v>
      </c>
    </row>
    <row r="173" s="2" customFormat="1" ht="24.15" customHeight="1">
      <c r="A173" s="40"/>
      <c r="B173" s="41"/>
      <c r="C173" s="263" t="s">
        <v>387</v>
      </c>
      <c r="D173" s="263" t="s">
        <v>207</v>
      </c>
      <c r="E173" s="264" t="s">
        <v>1020</v>
      </c>
      <c r="F173" s="265" t="s">
        <v>1021</v>
      </c>
      <c r="G173" s="266" t="s">
        <v>292</v>
      </c>
      <c r="H173" s="267">
        <v>6</v>
      </c>
      <c r="I173" s="268"/>
      <c r="J173" s="269">
        <f>ROUND(I173*H173,2)</f>
        <v>0</v>
      </c>
      <c r="K173" s="270"/>
      <c r="L173" s="43"/>
      <c r="M173" s="271" t="s">
        <v>1</v>
      </c>
      <c r="N173" s="272" t="s">
        <v>44</v>
      </c>
      <c r="O173" s="99"/>
      <c r="P173" s="273">
        <f>O173*H173</f>
        <v>0</v>
      </c>
      <c r="Q173" s="273">
        <v>0</v>
      </c>
      <c r="R173" s="273">
        <f>Q173*H173</f>
        <v>0</v>
      </c>
      <c r="S173" s="273">
        <v>0</v>
      </c>
      <c r="T173" s="27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75" t="s">
        <v>535</v>
      </c>
      <c r="AT173" s="275" t="s">
        <v>207</v>
      </c>
      <c r="AU173" s="275" t="s">
        <v>85</v>
      </c>
      <c r="AY173" s="17" t="s">
        <v>204</v>
      </c>
      <c r="BE173" s="160">
        <f>IF(N173="základná",J173,0)</f>
        <v>0</v>
      </c>
      <c r="BF173" s="160">
        <f>IF(N173="znížená",J173,0)</f>
        <v>0</v>
      </c>
      <c r="BG173" s="160">
        <f>IF(N173="zákl. prenesená",J173,0)</f>
        <v>0</v>
      </c>
      <c r="BH173" s="160">
        <f>IF(N173="zníž. prenesená",J173,0)</f>
        <v>0</v>
      </c>
      <c r="BI173" s="160">
        <f>IF(N173="nulová",J173,0)</f>
        <v>0</v>
      </c>
      <c r="BJ173" s="17" t="s">
        <v>90</v>
      </c>
      <c r="BK173" s="160">
        <f>ROUND(I173*H173,2)</f>
        <v>0</v>
      </c>
      <c r="BL173" s="17" t="s">
        <v>535</v>
      </c>
      <c r="BM173" s="275" t="s">
        <v>546</v>
      </c>
    </row>
    <row r="174" s="2" customFormat="1" ht="16.5" customHeight="1">
      <c r="A174" s="40"/>
      <c r="B174" s="41"/>
      <c r="C174" s="310" t="s">
        <v>391</v>
      </c>
      <c r="D174" s="310" t="s">
        <v>392</v>
      </c>
      <c r="E174" s="311" t="s">
        <v>1022</v>
      </c>
      <c r="F174" s="312" t="s">
        <v>1023</v>
      </c>
      <c r="G174" s="313" t="s">
        <v>292</v>
      </c>
      <c r="H174" s="314">
        <v>6</v>
      </c>
      <c r="I174" s="315"/>
      <c r="J174" s="316">
        <f>ROUND(I174*H174,2)</f>
        <v>0</v>
      </c>
      <c r="K174" s="317"/>
      <c r="L174" s="318"/>
      <c r="M174" s="319" t="s">
        <v>1</v>
      </c>
      <c r="N174" s="320" t="s">
        <v>44</v>
      </c>
      <c r="O174" s="99"/>
      <c r="P174" s="273">
        <f>O174*H174</f>
        <v>0</v>
      </c>
      <c r="Q174" s="273">
        <v>0</v>
      </c>
      <c r="R174" s="273">
        <f>Q174*H174</f>
        <v>0</v>
      </c>
      <c r="S174" s="273">
        <v>0</v>
      </c>
      <c r="T174" s="27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75" t="s">
        <v>975</v>
      </c>
      <c r="AT174" s="275" t="s">
        <v>392</v>
      </c>
      <c r="AU174" s="275" t="s">
        <v>85</v>
      </c>
      <c r="AY174" s="17" t="s">
        <v>204</v>
      </c>
      <c r="BE174" s="160">
        <f>IF(N174="základná",J174,0)</f>
        <v>0</v>
      </c>
      <c r="BF174" s="160">
        <f>IF(N174="znížená",J174,0)</f>
        <v>0</v>
      </c>
      <c r="BG174" s="160">
        <f>IF(N174="zákl. prenesená",J174,0)</f>
        <v>0</v>
      </c>
      <c r="BH174" s="160">
        <f>IF(N174="zníž. prenesená",J174,0)</f>
        <v>0</v>
      </c>
      <c r="BI174" s="160">
        <f>IF(N174="nulová",J174,0)</f>
        <v>0</v>
      </c>
      <c r="BJ174" s="17" t="s">
        <v>90</v>
      </c>
      <c r="BK174" s="160">
        <f>ROUND(I174*H174,2)</f>
        <v>0</v>
      </c>
      <c r="BL174" s="17" t="s">
        <v>535</v>
      </c>
      <c r="BM174" s="275" t="s">
        <v>557</v>
      </c>
    </row>
    <row r="175" s="2" customFormat="1" ht="16.5" customHeight="1">
      <c r="A175" s="40"/>
      <c r="B175" s="41"/>
      <c r="C175" s="263" t="s">
        <v>397</v>
      </c>
      <c r="D175" s="263" t="s">
        <v>207</v>
      </c>
      <c r="E175" s="264" t="s">
        <v>1024</v>
      </c>
      <c r="F175" s="265" t="s">
        <v>1025</v>
      </c>
      <c r="G175" s="266" t="s">
        <v>958</v>
      </c>
      <c r="H175" s="267">
        <v>1</v>
      </c>
      <c r="I175" s="268"/>
      <c r="J175" s="269">
        <f>ROUND(I175*H175,2)</f>
        <v>0</v>
      </c>
      <c r="K175" s="270"/>
      <c r="L175" s="43"/>
      <c r="M175" s="271" t="s">
        <v>1</v>
      </c>
      <c r="N175" s="272" t="s">
        <v>44</v>
      </c>
      <c r="O175" s="99"/>
      <c r="P175" s="273">
        <f>O175*H175</f>
        <v>0</v>
      </c>
      <c r="Q175" s="273">
        <v>0</v>
      </c>
      <c r="R175" s="273">
        <f>Q175*H175</f>
        <v>0</v>
      </c>
      <c r="S175" s="273">
        <v>0</v>
      </c>
      <c r="T175" s="27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75" t="s">
        <v>535</v>
      </c>
      <c r="AT175" s="275" t="s">
        <v>207</v>
      </c>
      <c r="AU175" s="275" t="s">
        <v>85</v>
      </c>
      <c r="AY175" s="17" t="s">
        <v>204</v>
      </c>
      <c r="BE175" s="160">
        <f>IF(N175="základná",J175,0)</f>
        <v>0</v>
      </c>
      <c r="BF175" s="160">
        <f>IF(N175="znížená",J175,0)</f>
        <v>0</v>
      </c>
      <c r="BG175" s="160">
        <f>IF(N175="zákl. prenesená",J175,0)</f>
        <v>0</v>
      </c>
      <c r="BH175" s="160">
        <f>IF(N175="zníž. prenesená",J175,0)</f>
        <v>0</v>
      </c>
      <c r="BI175" s="160">
        <f>IF(N175="nulová",J175,0)</f>
        <v>0</v>
      </c>
      <c r="BJ175" s="17" t="s">
        <v>90</v>
      </c>
      <c r="BK175" s="160">
        <f>ROUND(I175*H175,2)</f>
        <v>0</v>
      </c>
      <c r="BL175" s="17" t="s">
        <v>535</v>
      </c>
      <c r="BM175" s="275" t="s">
        <v>569</v>
      </c>
    </row>
    <row r="176" s="2" customFormat="1" ht="33" customHeight="1">
      <c r="A176" s="40"/>
      <c r="B176" s="41"/>
      <c r="C176" s="310" t="s">
        <v>401</v>
      </c>
      <c r="D176" s="310" t="s">
        <v>392</v>
      </c>
      <c r="E176" s="311" t="s">
        <v>1026</v>
      </c>
      <c r="F176" s="312" t="s">
        <v>1027</v>
      </c>
      <c r="G176" s="313" t="s">
        <v>958</v>
      </c>
      <c r="H176" s="314">
        <v>1</v>
      </c>
      <c r="I176" s="315"/>
      <c r="J176" s="316">
        <f>ROUND(I176*H176,2)</f>
        <v>0</v>
      </c>
      <c r="K176" s="317"/>
      <c r="L176" s="318"/>
      <c r="M176" s="319" t="s">
        <v>1</v>
      </c>
      <c r="N176" s="320" t="s">
        <v>44</v>
      </c>
      <c r="O176" s="99"/>
      <c r="P176" s="273">
        <f>O176*H176</f>
        <v>0</v>
      </c>
      <c r="Q176" s="273">
        <v>0</v>
      </c>
      <c r="R176" s="273">
        <f>Q176*H176</f>
        <v>0</v>
      </c>
      <c r="S176" s="273">
        <v>0</v>
      </c>
      <c r="T176" s="27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75" t="s">
        <v>975</v>
      </c>
      <c r="AT176" s="275" t="s">
        <v>392</v>
      </c>
      <c r="AU176" s="275" t="s">
        <v>85</v>
      </c>
      <c r="AY176" s="17" t="s">
        <v>204</v>
      </c>
      <c r="BE176" s="160">
        <f>IF(N176="základná",J176,0)</f>
        <v>0</v>
      </c>
      <c r="BF176" s="160">
        <f>IF(N176="znížená",J176,0)</f>
        <v>0</v>
      </c>
      <c r="BG176" s="160">
        <f>IF(N176="zákl. prenesená",J176,0)</f>
        <v>0</v>
      </c>
      <c r="BH176" s="160">
        <f>IF(N176="zníž. prenesená",J176,0)</f>
        <v>0</v>
      </c>
      <c r="BI176" s="160">
        <f>IF(N176="nulová",J176,0)</f>
        <v>0</v>
      </c>
      <c r="BJ176" s="17" t="s">
        <v>90</v>
      </c>
      <c r="BK176" s="160">
        <f>ROUND(I176*H176,2)</f>
        <v>0</v>
      </c>
      <c r="BL176" s="17" t="s">
        <v>535</v>
      </c>
      <c r="BM176" s="275" t="s">
        <v>576</v>
      </c>
    </row>
    <row r="177" s="2" customFormat="1" ht="16.5" customHeight="1">
      <c r="A177" s="40"/>
      <c r="B177" s="41"/>
      <c r="C177" s="310" t="s">
        <v>409</v>
      </c>
      <c r="D177" s="310" t="s">
        <v>392</v>
      </c>
      <c r="E177" s="311" t="s">
        <v>1028</v>
      </c>
      <c r="F177" s="312" t="s">
        <v>1029</v>
      </c>
      <c r="G177" s="313" t="s">
        <v>958</v>
      </c>
      <c r="H177" s="314">
        <v>1</v>
      </c>
      <c r="I177" s="315"/>
      <c r="J177" s="316">
        <f>ROUND(I177*H177,2)</f>
        <v>0</v>
      </c>
      <c r="K177" s="317"/>
      <c r="L177" s="318"/>
      <c r="M177" s="319" t="s">
        <v>1</v>
      </c>
      <c r="N177" s="320" t="s">
        <v>44</v>
      </c>
      <c r="O177" s="99"/>
      <c r="P177" s="273">
        <f>O177*H177</f>
        <v>0</v>
      </c>
      <c r="Q177" s="273">
        <v>0</v>
      </c>
      <c r="R177" s="273">
        <f>Q177*H177</f>
        <v>0</v>
      </c>
      <c r="S177" s="273">
        <v>0</v>
      </c>
      <c r="T177" s="27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75" t="s">
        <v>975</v>
      </c>
      <c r="AT177" s="275" t="s">
        <v>392</v>
      </c>
      <c r="AU177" s="275" t="s">
        <v>85</v>
      </c>
      <c r="AY177" s="17" t="s">
        <v>204</v>
      </c>
      <c r="BE177" s="160">
        <f>IF(N177="základná",J177,0)</f>
        <v>0</v>
      </c>
      <c r="BF177" s="160">
        <f>IF(N177="znížená",J177,0)</f>
        <v>0</v>
      </c>
      <c r="BG177" s="160">
        <f>IF(N177="zákl. prenesená",J177,0)</f>
        <v>0</v>
      </c>
      <c r="BH177" s="160">
        <f>IF(N177="zníž. prenesená",J177,0)</f>
        <v>0</v>
      </c>
      <c r="BI177" s="160">
        <f>IF(N177="nulová",J177,0)</f>
        <v>0</v>
      </c>
      <c r="BJ177" s="17" t="s">
        <v>90</v>
      </c>
      <c r="BK177" s="160">
        <f>ROUND(I177*H177,2)</f>
        <v>0</v>
      </c>
      <c r="BL177" s="17" t="s">
        <v>535</v>
      </c>
      <c r="BM177" s="275" t="s">
        <v>584</v>
      </c>
    </row>
    <row r="178" s="2" customFormat="1" ht="16.5" customHeight="1">
      <c r="A178" s="40"/>
      <c r="B178" s="41"/>
      <c r="C178" s="263" t="s">
        <v>411</v>
      </c>
      <c r="D178" s="263" t="s">
        <v>207</v>
      </c>
      <c r="E178" s="264" t="s">
        <v>1030</v>
      </c>
      <c r="F178" s="265" t="s">
        <v>1031</v>
      </c>
      <c r="G178" s="266" t="s">
        <v>292</v>
      </c>
      <c r="H178" s="267">
        <v>16</v>
      </c>
      <c r="I178" s="268"/>
      <c r="J178" s="269">
        <f>ROUND(I178*H178,2)</f>
        <v>0</v>
      </c>
      <c r="K178" s="270"/>
      <c r="L178" s="43"/>
      <c r="M178" s="271" t="s">
        <v>1</v>
      </c>
      <c r="N178" s="272" t="s">
        <v>44</v>
      </c>
      <c r="O178" s="99"/>
      <c r="P178" s="273">
        <f>O178*H178</f>
        <v>0</v>
      </c>
      <c r="Q178" s="273">
        <v>0</v>
      </c>
      <c r="R178" s="273">
        <f>Q178*H178</f>
        <v>0</v>
      </c>
      <c r="S178" s="273">
        <v>0</v>
      </c>
      <c r="T178" s="27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75" t="s">
        <v>535</v>
      </c>
      <c r="AT178" s="275" t="s">
        <v>207</v>
      </c>
      <c r="AU178" s="275" t="s">
        <v>85</v>
      </c>
      <c r="AY178" s="17" t="s">
        <v>204</v>
      </c>
      <c r="BE178" s="160">
        <f>IF(N178="základná",J178,0)</f>
        <v>0</v>
      </c>
      <c r="BF178" s="160">
        <f>IF(N178="znížená",J178,0)</f>
        <v>0</v>
      </c>
      <c r="BG178" s="160">
        <f>IF(N178="zákl. prenesená",J178,0)</f>
        <v>0</v>
      </c>
      <c r="BH178" s="160">
        <f>IF(N178="zníž. prenesená",J178,0)</f>
        <v>0</v>
      </c>
      <c r="BI178" s="160">
        <f>IF(N178="nulová",J178,0)</f>
        <v>0</v>
      </c>
      <c r="BJ178" s="17" t="s">
        <v>90</v>
      </c>
      <c r="BK178" s="160">
        <f>ROUND(I178*H178,2)</f>
        <v>0</v>
      </c>
      <c r="BL178" s="17" t="s">
        <v>535</v>
      </c>
      <c r="BM178" s="275" t="s">
        <v>595</v>
      </c>
    </row>
    <row r="179" s="2" customFormat="1" ht="24.15" customHeight="1">
      <c r="A179" s="40"/>
      <c r="B179" s="41"/>
      <c r="C179" s="263" t="s">
        <v>418</v>
      </c>
      <c r="D179" s="263" t="s">
        <v>207</v>
      </c>
      <c r="E179" s="264" t="s">
        <v>1032</v>
      </c>
      <c r="F179" s="265" t="s">
        <v>1033</v>
      </c>
      <c r="G179" s="266" t="s">
        <v>292</v>
      </c>
      <c r="H179" s="267">
        <v>16</v>
      </c>
      <c r="I179" s="268"/>
      <c r="J179" s="269">
        <f>ROUND(I179*H179,2)</f>
        <v>0</v>
      </c>
      <c r="K179" s="270"/>
      <c r="L179" s="43"/>
      <c r="M179" s="271" t="s">
        <v>1</v>
      </c>
      <c r="N179" s="272" t="s">
        <v>44</v>
      </c>
      <c r="O179" s="99"/>
      <c r="P179" s="273">
        <f>O179*H179</f>
        <v>0</v>
      </c>
      <c r="Q179" s="273">
        <v>0</v>
      </c>
      <c r="R179" s="273">
        <f>Q179*H179</f>
        <v>0</v>
      </c>
      <c r="S179" s="273">
        <v>0</v>
      </c>
      <c r="T179" s="27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75" t="s">
        <v>535</v>
      </c>
      <c r="AT179" s="275" t="s">
        <v>207</v>
      </c>
      <c r="AU179" s="275" t="s">
        <v>85</v>
      </c>
      <c r="AY179" s="17" t="s">
        <v>204</v>
      </c>
      <c r="BE179" s="160">
        <f>IF(N179="základná",J179,0)</f>
        <v>0</v>
      </c>
      <c r="BF179" s="160">
        <f>IF(N179="znížená",J179,0)</f>
        <v>0</v>
      </c>
      <c r="BG179" s="160">
        <f>IF(N179="zákl. prenesená",J179,0)</f>
        <v>0</v>
      </c>
      <c r="BH179" s="160">
        <f>IF(N179="zníž. prenesená",J179,0)</f>
        <v>0</v>
      </c>
      <c r="BI179" s="160">
        <f>IF(N179="nulová",J179,0)</f>
        <v>0</v>
      </c>
      <c r="BJ179" s="17" t="s">
        <v>90</v>
      </c>
      <c r="BK179" s="160">
        <f>ROUND(I179*H179,2)</f>
        <v>0</v>
      </c>
      <c r="BL179" s="17" t="s">
        <v>535</v>
      </c>
      <c r="BM179" s="275" t="s">
        <v>604</v>
      </c>
    </row>
    <row r="180" s="2" customFormat="1" ht="24.15" customHeight="1">
      <c r="A180" s="40"/>
      <c r="B180" s="41"/>
      <c r="C180" s="310" t="s">
        <v>422</v>
      </c>
      <c r="D180" s="310" t="s">
        <v>392</v>
      </c>
      <c r="E180" s="311" t="s">
        <v>1034</v>
      </c>
      <c r="F180" s="312" t="s">
        <v>1035</v>
      </c>
      <c r="G180" s="313" t="s">
        <v>292</v>
      </c>
      <c r="H180" s="314">
        <v>16</v>
      </c>
      <c r="I180" s="315"/>
      <c r="J180" s="316">
        <f>ROUND(I180*H180,2)</f>
        <v>0</v>
      </c>
      <c r="K180" s="317"/>
      <c r="L180" s="318"/>
      <c r="M180" s="319" t="s">
        <v>1</v>
      </c>
      <c r="N180" s="320" t="s">
        <v>44</v>
      </c>
      <c r="O180" s="99"/>
      <c r="P180" s="273">
        <f>O180*H180</f>
        <v>0</v>
      </c>
      <c r="Q180" s="273">
        <v>0</v>
      </c>
      <c r="R180" s="273">
        <f>Q180*H180</f>
        <v>0</v>
      </c>
      <c r="S180" s="273">
        <v>0</v>
      </c>
      <c r="T180" s="27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75" t="s">
        <v>975</v>
      </c>
      <c r="AT180" s="275" t="s">
        <v>392</v>
      </c>
      <c r="AU180" s="275" t="s">
        <v>85</v>
      </c>
      <c r="AY180" s="17" t="s">
        <v>204</v>
      </c>
      <c r="BE180" s="160">
        <f>IF(N180="základná",J180,0)</f>
        <v>0</v>
      </c>
      <c r="BF180" s="160">
        <f>IF(N180="znížená",J180,0)</f>
        <v>0</v>
      </c>
      <c r="BG180" s="160">
        <f>IF(N180="zákl. prenesená",J180,0)</f>
        <v>0</v>
      </c>
      <c r="BH180" s="160">
        <f>IF(N180="zníž. prenesená",J180,0)</f>
        <v>0</v>
      </c>
      <c r="BI180" s="160">
        <f>IF(N180="nulová",J180,0)</f>
        <v>0</v>
      </c>
      <c r="BJ180" s="17" t="s">
        <v>90</v>
      </c>
      <c r="BK180" s="160">
        <f>ROUND(I180*H180,2)</f>
        <v>0</v>
      </c>
      <c r="BL180" s="17" t="s">
        <v>535</v>
      </c>
      <c r="BM180" s="275" t="s">
        <v>618</v>
      </c>
    </row>
    <row r="181" s="2" customFormat="1" ht="16.5" customHeight="1">
      <c r="A181" s="40"/>
      <c r="B181" s="41"/>
      <c r="C181" s="263" t="s">
        <v>429</v>
      </c>
      <c r="D181" s="263" t="s">
        <v>207</v>
      </c>
      <c r="E181" s="264" t="s">
        <v>1036</v>
      </c>
      <c r="F181" s="265" t="s">
        <v>1037</v>
      </c>
      <c r="G181" s="266" t="s">
        <v>292</v>
      </c>
      <c r="H181" s="267">
        <v>3</v>
      </c>
      <c r="I181" s="268"/>
      <c r="J181" s="269">
        <f>ROUND(I181*H181,2)</f>
        <v>0</v>
      </c>
      <c r="K181" s="270"/>
      <c r="L181" s="43"/>
      <c r="M181" s="271" t="s">
        <v>1</v>
      </c>
      <c r="N181" s="272" t="s">
        <v>44</v>
      </c>
      <c r="O181" s="99"/>
      <c r="P181" s="273">
        <f>O181*H181</f>
        <v>0</v>
      </c>
      <c r="Q181" s="273">
        <v>0</v>
      </c>
      <c r="R181" s="273">
        <f>Q181*H181</f>
        <v>0</v>
      </c>
      <c r="S181" s="273">
        <v>0</v>
      </c>
      <c r="T181" s="27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75" t="s">
        <v>535</v>
      </c>
      <c r="AT181" s="275" t="s">
        <v>207</v>
      </c>
      <c r="AU181" s="275" t="s">
        <v>85</v>
      </c>
      <c r="AY181" s="17" t="s">
        <v>204</v>
      </c>
      <c r="BE181" s="160">
        <f>IF(N181="základná",J181,0)</f>
        <v>0</v>
      </c>
      <c r="BF181" s="160">
        <f>IF(N181="znížená",J181,0)</f>
        <v>0</v>
      </c>
      <c r="BG181" s="160">
        <f>IF(N181="zákl. prenesená",J181,0)</f>
        <v>0</v>
      </c>
      <c r="BH181" s="160">
        <f>IF(N181="zníž. prenesená",J181,0)</f>
        <v>0</v>
      </c>
      <c r="BI181" s="160">
        <f>IF(N181="nulová",J181,0)</f>
        <v>0</v>
      </c>
      <c r="BJ181" s="17" t="s">
        <v>90</v>
      </c>
      <c r="BK181" s="160">
        <f>ROUND(I181*H181,2)</f>
        <v>0</v>
      </c>
      <c r="BL181" s="17" t="s">
        <v>535</v>
      </c>
      <c r="BM181" s="275" t="s">
        <v>636</v>
      </c>
    </row>
    <row r="182" s="2" customFormat="1" ht="24.15" customHeight="1">
      <c r="A182" s="40"/>
      <c r="B182" s="41"/>
      <c r="C182" s="310" t="s">
        <v>434</v>
      </c>
      <c r="D182" s="310" t="s">
        <v>392</v>
      </c>
      <c r="E182" s="311" t="s">
        <v>1038</v>
      </c>
      <c r="F182" s="312" t="s">
        <v>1039</v>
      </c>
      <c r="G182" s="313" t="s">
        <v>292</v>
      </c>
      <c r="H182" s="314">
        <v>3</v>
      </c>
      <c r="I182" s="315"/>
      <c r="J182" s="316">
        <f>ROUND(I182*H182,2)</f>
        <v>0</v>
      </c>
      <c r="K182" s="317"/>
      <c r="L182" s="318"/>
      <c r="M182" s="319" t="s">
        <v>1</v>
      </c>
      <c r="N182" s="320" t="s">
        <v>44</v>
      </c>
      <c r="O182" s="99"/>
      <c r="P182" s="273">
        <f>O182*H182</f>
        <v>0</v>
      </c>
      <c r="Q182" s="273">
        <v>0</v>
      </c>
      <c r="R182" s="273">
        <f>Q182*H182</f>
        <v>0</v>
      </c>
      <c r="S182" s="273">
        <v>0</v>
      </c>
      <c r="T182" s="27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75" t="s">
        <v>975</v>
      </c>
      <c r="AT182" s="275" t="s">
        <v>392</v>
      </c>
      <c r="AU182" s="275" t="s">
        <v>85</v>
      </c>
      <c r="AY182" s="17" t="s">
        <v>204</v>
      </c>
      <c r="BE182" s="160">
        <f>IF(N182="základná",J182,0)</f>
        <v>0</v>
      </c>
      <c r="BF182" s="160">
        <f>IF(N182="znížená",J182,0)</f>
        <v>0</v>
      </c>
      <c r="BG182" s="160">
        <f>IF(N182="zákl. prenesená",J182,0)</f>
        <v>0</v>
      </c>
      <c r="BH182" s="160">
        <f>IF(N182="zníž. prenesená",J182,0)</f>
        <v>0</v>
      </c>
      <c r="BI182" s="160">
        <f>IF(N182="nulová",J182,0)</f>
        <v>0</v>
      </c>
      <c r="BJ182" s="17" t="s">
        <v>90</v>
      </c>
      <c r="BK182" s="160">
        <f>ROUND(I182*H182,2)</f>
        <v>0</v>
      </c>
      <c r="BL182" s="17" t="s">
        <v>535</v>
      </c>
      <c r="BM182" s="275" t="s">
        <v>645</v>
      </c>
    </row>
    <row r="183" s="2" customFormat="1" ht="16.5" customHeight="1">
      <c r="A183" s="40"/>
      <c r="B183" s="41"/>
      <c r="C183" s="263" t="s">
        <v>439</v>
      </c>
      <c r="D183" s="263" t="s">
        <v>207</v>
      </c>
      <c r="E183" s="264" t="s">
        <v>1040</v>
      </c>
      <c r="F183" s="265" t="s">
        <v>1041</v>
      </c>
      <c r="G183" s="266" t="s">
        <v>341</v>
      </c>
      <c r="H183" s="267">
        <v>16</v>
      </c>
      <c r="I183" s="268"/>
      <c r="J183" s="269">
        <f>ROUND(I183*H183,2)</f>
        <v>0</v>
      </c>
      <c r="K183" s="270"/>
      <c r="L183" s="43"/>
      <c r="M183" s="271" t="s">
        <v>1</v>
      </c>
      <c r="N183" s="272" t="s">
        <v>44</v>
      </c>
      <c r="O183" s="99"/>
      <c r="P183" s="273">
        <f>O183*H183</f>
        <v>0</v>
      </c>
      <c r="Q183" s="273">
        <v>0</v>
      </c>
      <c r="R183" s="273">
        <f>Q183*H183</f>
        <v>0</v>
      </c>
      <c r="S183" s="273">
        <v>0</v>
      </c>
      <c r="T183" s="27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75" t="s">
        <v>535</v>
      </c>
      <c r="AT183" s="275" t="s">
        <v>207</v>
      </c>
      <c r="AU183" s="275" t="s">
        <v>85</v>
      </c>
      <c r="AY183" s="17" t="s">
        <v>204</v>
      </c>
      <c r="BE183" s="160">
        <f>IF(N183="základná",J183,0)</f>
        <v>0</v>
      </c>
      <c r="BF183" s="160">
        <f>IF(N183="znížená",J183,0)</f>
        <v>0</v>
      </c>
      <c r="BG183" s="160">
        <f>IF(N183="zákl. prenesená",J183,0)</f>
        <v>0</v>
      </c>
      <c r="BH183" s="160">
        <f>IF(N183="zníž. prenesená",J183,0)</f>
        <v>0</v>
      </c>
      <c r="BI183" s="160">
        <f>IF(N183="nulová",J183,0)</f>
        <v>0</v>
      </c>
      <c r="BJ183" s="17" t="s">
        <v>90</v>
      </c>
      <c r="BK183" s="160">
        <f>ROUND(I183*H183,2)</f>
        <v>0</v>
      </c>
      <c r="BL183" s="17" t="s">
        <v>535</v>
      </c>
      <c r="BM183" s="275" t="s">
        <v>653</v>
      </c>
    </row>
    <row r="184" s="2" customFormat="1" ht="16.5" customHeight="1">
      <c r="A184" s="40"/>
      <c r="B184" s="41"/>
      <c r="C184" s="310" t="s">
        <v>444</v>
      </c>
      <c r="D184" s="310" t="s">
        <v>392</v>
      </c>
      <c r="E184" s="311" t="s">
        <v>1042</v>
      </c>
      <c r="F184" s="312" t="s">
        <v>1043</v>
      </c>
      <c r="G184" s="313" t="s">
        <v>341</v>
      </c>
      <c r="H184" s="314">
        <v>16</v>
      </c>
      <c r="I184" s="315"/>
      <c r="J184" s="316">
        <f>ROUND(I184*H184,2)</f>
        <v>0</v>
      </c>
      <c r="K184" s="317"/>
      <c r="L184" s="318"/>
      <c r="M184" s="319" t="s">
        <v>1</v>
      </c>
      <c r="N184" s="320" t="s">
        <v>44</v>
      </c>
      <c r="O184" s="99"/>
      <c r="P184" s="273">
        <f>O184*H184</f>
        <v>0</v>
      </c>
      <c r="Q184" s="273">
        <v>0</v>
      </c>
      <c r="R184" s="273">
        <f>Q184*H184</f>
        <v>0</v>
      </c>
      <c r="S184" s="273">
        <v>0</v>
      </c>
      <c r="T184" s="27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75" t="s">
        <v>975</v>
      </c>
      <c r="AT184" s="275" t="s">
        <v>392</v>
      </c>
      <c r="AU184" s="275" t="s">
        <v>85</v>
      </c>
      <c r="AY184" s="17" t="s">
        <v>204</v>
      </c>
      <c r="BE184" s="160">
        <f>IF(N184="základná",J184,0)</f>
        <v>0</v>
      </c>
      <c r="BF184" s="160">
        <f>IF(N184="znížená",J184,0)</f>
        <v>0</v>
      </c>
      <c r="BG184" s="160">
        <f>IF(N184="zákl. prenesená",J184,0)</f>
        <v>0</v>
      </c>
      <c r="BH184" s="160">
        <f>IF(N184="zníž. prenesená",J184,0)</f>
        <v>0</v>
      </c>
      <c r="BI184" s="160">
        <f>IF(N184="nulová",J184,0)</f>
        <v>0</v>
      </c>
      <c r="BJ184" s="17" t="s">
        <v>90</v>
      </c>
      <c r="BK184" s="160">
        <f>ROUND(I184*H184,2)</f>
        <v>0</v>
      </c>
      <c r="BL184" s="17" t="s">
        <v>535</v>
      </c>
      <c r="BM184" s="275" t="s">
        <v>667</v>
      </c>
    </row>
    <row r="185" s="2" customFormat="1" ht="24.15" customHeight="1">
      <c r="A185" s="40"/>
      <c r="B185" s="41"/>
      <c r="C185" s="263" t="s">
        <v>449</v>
      </c>
      <c r="D185" s="263" t="s">
        <v>207</v>
      </c>
      <c r="E185" s="264" t="s">
        <v>1044</v>
      </c>
      <c r="F185" s="265" t="s">
        <v>1045</v>
      </c>
      <c r="G185" s="266" t="s">
        <v>341</v>
      </c>
      <c r="H185" s="267">
        <v>19.5</v>
      </c>
      <c r="I185" s="268"/>
      <c r="J185" s="269">
        <f>ROUND(I185*H185,2)</f>
        <v>0</v>
      </c>
      <c r="K185" s="270"/>
      <c r="L185" s="43"/>
      <c r="M185" s="271" t="s">
        <v>1</v>
      </c>
      <c r="N185" s="272" t="s">
        <v>44</v>
      </c>
      <c r="O185" s="99"/>
      <c r="P185" s="273">
        <f>O185*H185</f>
        <v>0</v>
      </c>
      <c r="Q185" s="273">
        <v>0</v>
      </c>
      <c r="R185" s="273">
        <f>Q185*H185</f>
        <v>0</v>
      </c>
      <c r="S185" s="273">
        <v>0</v>
      </c>
      <c r="T185" s="27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75" t="s">
        <v>535</v>
      </c>
      <c r="AT185" s="275" t="s">
        <v>207</v>
      </c>
      <c r="AU185" s="275" t="s">
        <v>85</v>
      </c>
      <c r="AY185" s="17" t="s">
        <v>204</v>
      </c>
      <c r="BE185" s="160">
        <f>IF(N185="základná",J185,0)</f>
        <v>0</v>
      </c>
      <c r="BF185" s="160">
        <f>IF(N185="znížená",J185,0)</f>
        <v>0</v>
      </c>
      <c r="BG185" s="160">
        <f>IF(N185="zákl. prenesená",J185,0)</f>
        <v>0</v>
      </c>
      <c r="BH185" s="160">
        <f>IF(N185="zníž. prenesená",J185,0)</f>
        <v>0</v>
      </c>
      <c r="BI185" s="160">
        <f>IF(N185="nulová",J185,0)</f>
        <v>0</v>
      </c>
      <c r="BJ185" s="17" t="s">
        <v>90</v>
      </c>
      <c r="BK185" s="160">
        <f>ROUND(I185*H185,2)</f>
        <v>0</v>
      </c>
      <c r="BL185" s="17" t="s">
        <v>535</v>
      </c>
      <c r="BM185" s="275" t="s">
        <v>683</v>
      </c>
    </row>
    <row r="186" s="2" customFormat="1" ht="16.5" customHeight="1">
      <c r="A186" s="40"/>
      <c r="B186" s="41"/>
      <c r="C186" s="310" t="s">
        <v>454</v>
      </c>
      <c r="D186" s="310" t="s">
        <v>392</v>
      </c>
      <c r="E186" s="311" t="s">
        <v>1046</v>
      </c>
      <c r="F186" s="312" t="s">
        <v>1047</v>
      </c>
      <c r="G186" s="313" t="s">
        <v>341</v>
      </c>
      <c r="H186" s="314">
        <v>19.5</v>
      </c>
      <c r="I186" s="315"/>
      <c r="J186" s="316">
        <f>ROUND(I186*H186,2)</f>
        <v>0</v>
      </c>
      <c r="K186" s="317"/>
      <c r="L186" s="318"/>
      <c r="M186" s="319" t="s">
        <v>1</v>
      </c>
      <c r="N186" s="320" t="s">
        <v>44</v>
      </c>
      <c r="O186" s="99"/>
      <c r="P186" s="273">
        <f>O186*H186</f>
        <v>0</v>
      </c>
      <c r="Q186" s="273">
        <v>0</v>
      </c>
      <c r="R186" s="273">
        <f>Q186*H186</f>
        <v>0</v>
      </c>
      <c r="S186" s="273">
        <v>0</v>
      </c>
      <c r="T186" s="27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75" t="s">
        <v>975</v>
      </c>
      <c r="AT186" s="275" t="s">
        <v>392</v>
      </c>
      <c r="AU186" s="275" t="s">
        <v>85</v>
      </c>
      <c r="AY186" s="17" t="s">
        <v>204</v>
      </c>
      <c r="BE186" s="160">
        <f>IF(N186="základná",J186,0)</f>
        <v>0</v>
      </c>
      <c r="BF186" s="160">
        <f>IF(N186="znížená",J186,0)</f>
        <v>0</v>
      </c>
      <c r="BG186" s="160">
        <f>IF(N186="zákl. prenesená",J186,0)</f>
        <v>0</v>
      </c>
      <c r="BH186" s="160">
        <f>IF(N186="zníž. prenesená",J186,0)</f>
        <v>0</v>
      </c>
      <c r="BI186" s="160">
        <f>IF(N186="nulová",J186,0)</f>
        <v>0</v>
      </c>
      <c r="BJ186" s="17" t="s">
        <v>90</v>
      </c>
      <c r="BK186" s="160">
        <f>ROUND(I186*H186,2)</f>
        <v>0</v>
      </c>
      <c r="BL186" s="17" t="s">
        <v>535</v>
      </c>
      <c r="BM186" s="275" t="s">
        <v>695</v>
      </c>
    </row>
    <row r="187" s="2" customFormat="1" ht="24.15" customHeight="1">
      <c r="A187" s="40"/>
      <c r="B187" s="41"/>
      <c r="C187" s="263" t="s">
        <v>458</v>
      </c>
      <c r="D187" s="263" t="s">
        <v>207</v>
      </c>
      <c r="E187" s="264" t="s">
        <v>1048</v>
      </c>
      <c r="F187" s="265" t="s">
        <v>1049</v>
      </c>
      <c r="G187" s="266" t="s">
        <v>341</v>
      </c>
      <c r="H187" s="267">
        <v>16</v>
      </c>
      <c r="I187" s="268"/>
      <c r="J187" s="269">
        <f>ROUND(I187*H187,2)</f>
        <v>0</v>
      </c>
      <c r="K187" s="270"/>
      <c r="L187" s="43"/>
      <c r="M187" s="271" t="s">
        <v>1</v>
      </c>
      <c r="N187" s="272" t="s">
        <v>44</v>
      </c>
      <c r="O187" s="99"/>
      <c r="P187" s="273">
        <f>O187*H187</f>
        <v>0</v>
      </c>
      <c r="Q187" s="273">
        <v>0</v>
      </c>
      <c r="R187" s="273">
        <f>Q187*H187</f>
        <v>0</v>
      </c>
      <c r="S187" s="273">
        <v>0</v>
      </c>
      <c r="T187" s="27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75" t="s">
        <v>535</v>
      </c>
      <c r="AT187" s="275" t="s">
        <v>207</v>
      </c>
      <c r="AU187" s="275" t="s">
        <v>85</v>
      </c>
      <c r="AY187" s="17" t="s">
        <v>204</v>
      </c>
      <c r="BE187" s="160">
        <f>IF(N187="základná",J187,0)</f>
        <v>0</v>
      </c>
      <c r="BF187" s="160">
        <f>IF(N187="znížená",J187,0)</f>
        <v>0</v>
      </c>
      <c r="BG187" s="160">
        <f>IF(N187="zákl. prenesená",J187,0)</f>
        <v>0</v>
      </c>
      <c r="BH187" s="160">
        <f>IF(N187="zníž. prenesená",J187,0)</f>
        <v>0</v>
      </c>
      <c r="BI187" s="160">
        <f>IF(N187="nulová",J187,0)</f>
        <v>0</v>
      </c>
      <c r="BJ187" s="17" t="s">
        <v>90</v>
      </c>
      <c r="BK187" s="160">
        <f>ROUND(I187*H187,2)</f>
        <v>0</v>
      </c>
      <c r="BL187" s="17" t="s">
        <v>535</v>
      </c>
      <c r="BM187" s="275" t="s">
        <v>1050</v>
      </c>
    </row>
    <row r="188" s="2" customFormat="1" ht="21.75" customHeight="1">
      <c r="A188" s="40"/>
      <c r="B188" s="41"/>
      <c r="C188" s="310" t="s">
        <v>464</v>
      </c>
      <c r="D188" s="310" t="s">
        <v>392</v>
      </c>
      <c r="E188" s="311" t="s">
        <v>1051</v>
      </c>
      <c r="F188" s="312" t="s">
        <v>1052</v>
      </c>
      <c r="G188" s="313" t="s">
        <v>341</v>
      </c>
      <c r="H188" s="314">
        <v>16</v>
      </c>
      <c r="I188" s="315"/>
      <c r="J188" s="316">
        <f>ROUND(I188*H188,2)</f>
        <v>0</v>
      </c>
      <c r="K188" s="317"/>
      <c r="L188" s="318"/>
      <c r="M188" s="319" t="s">
        <v>1</v>
      </c>
      <c r="N188" s="320" t="s">
        <v>44</v>
      </c>
      <c r="O188" s="99"/>
      <c r="P188" s="273">
        <f>O188*H188</f>
        <v>0</v>
      </c>
      <c r="Q188" s="273">
        <v>0</v>
      </c>
      <c r="R188" s="273">
        <f>Q188*H188</f>
        <v>0</v>
      </c>
      <c r="S188" s="273">
        <v>0</v>
      </c>
      <c r="T188" s="27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75" t="s">
        <v>975</v>
      </c>
      <c r="AT188" s="275" t="s">
        <v>392</v>
      </c>
      <c r="AU188" s="275" t="s">
        <v>85</v>
      </c>
      <c r="AY188" s="17" t="s">
        <v>204</v>
      </c>
      <c r="BE188" s="160">
        <f>IF(N188="základná",J188,0)</f>
        <v>0</v>
      </c>
      <c r="BF188" s="160">
        <f>IF(N188="znížená",J188,0)</f>
        <v>0</v>
      </c>
      <c r="BG188" s="160">
        <f>IF(N188="zákl. prenesená",J188,0)</f>
        <v>0</v>
      </c>
      <c r="BH188" s="160">
        <f>IF(N188="zníž. prenesená",J188,0)</f>
        <v>0</v>
      </c>
      <c r="BI188" s="160">
        <f>IF(N188="nulová",J188,0)</f>
        <v>0</v>
      </c>
      <c r="BJ188" s="17" t="s">
        <v>90</v>
      </c>
      <c r="BK188" s="160">
        <f>ROUND(I188*H188,2)</f>
        <v>0</v>
      </c>
      <c r="BL188" s="17" t="s">
        <v>535</v>
      </c>
      <c r="BM188" s="275" t="s">
        <v>1053</v>
      </c>
    </row>
    <row r="189" s="2" customFormat="1" ht="24.15" customHeight="1">
      <c r="A189" s="40"/>
      <c r="B189" s="41"/>
      <c r="C189" s="263" t="s">
        <v>468</v>
      </c>
      <c r="D189" s="263" t="s">
        <v>207</v>
      </c>
      <c r="E189" s="264" t="s">
        <v>1054</v>
      </c>
      <c r="F189" s="265" t="s">
        <v>1055</v>
      </c>
      <c r="G189" s="266" t="s">
        <v>341</v>
      </c>
      <c r="H189" s="267">
        <v>156</v>
      </c>
      <c r="I189" s="268"/>
      <c r="J189" s="269">
        <f>ROUND(I189*H189,2)</f>
        <v>0</v>
      </c>
      <c r="K189" s="270"/>
      <c r="L189" s="43"/>
      <c r="M189" s="271" t="s">
        <v>1</v>
      </c>
      <c r="N189" s="272" t="s">
        <v>44</v>
      </c>
      <c r="O189" s="99"/>
      <c r="P189" s="273">
        <f>O189*H189</f>
        <v>0</v>
      </c>
      <c r="Q189" s="273">
        <v>0</v>
      </c>
      <c r="R189" s="273">
        <f>Q189*H189</f>
        <v>0</v>
      </c>
      <c r="S189" s="273">
        <v>0</v>
      </c>
      <c r="T189" s="27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75" t="s">
        <v>535</v>
      </c>
      <c r="AT189" s="275" t="s">
        <v>207</v>
      </c>
      <c r="AU189" s="275" t="s">
        <v>85</v>
      </c>
      <c r="AY189" s="17" t="s">
        <v>204</v>
      </c>
      <c r="BE189" s="160">
        <f>IF(N189="základná",J189,0)</f>
        <v>0</v>
      </c>
      <c r="BF189" s="160">
        <f>IF(N189="znížená",J189,0)</f>
        <v>0</v>
      </c>
      <c r="BG189" s="160">
        <f>IF(N189="zákl. prenesená",J189,0)</f>
        <v>0</v>
      </c>
      <c r="BH189" s="160">
        <f>IF(N189="zníž. prenesená",J189,0)</f>
        <v>0</v>
      </c>
      <c r="BI189" s="160">
        <f>IF(N189="nulová",J189,0)</f>
        <v>0</v>
      </c>
      <c r="BJ189" s="17" t="s">
        <v>90</v>
      </c>
      <c r="BK189" s="160">
        <f>ROUND(I189*H189,2)</f>
        <v>0</v>
      </c>
      <c r="BL189" s="17" t="s">
        <v>535</v>
      </c>
      <c r="BM189" s="275" t="s">
        <v>1056</v>
      </c>
    </row>
    <row r="190" s="2" customFormat="1" ht="21.75" customHeight="1">
      <c r="A190" s="40"/>
      <c r="B190" s="41"/>
      <c r="C190" s="310" t="s">
        <v>472</v>
      </c>
      <c r="D190" s="310" t="s">
        <v>392</v>
      </c>
      <c r="E190" s="311" t="s">
        <v>1057</v>
      </c>
      <c r="F190" s="312" t="s">
        <v>1058</v>
      </c>
      <c r="G190" s="313" t="s">
        <v>341</v>
      </c>
      <c r="H190" s="314">
        <v>156</v>
      </c>
      <c r="I190" s="315"/>
      <c r="J190" s="316">
        <f>ROUND(I190*H190,2)</f>
        <v>0</v>
      </c>
      <c r="K190" s="317"/>
      <c r="L190" s="318"/>
      <c r="M190" s="319" t="s">
        <v>1</v>
      </c>
      <c r="N190" s="320" t="s">
        <v>44</v>
      </c>
      <c r="O190" s="99"/>
      <c r="P190" s="273">
        <f>O190*H190</f>
        <v>0</v>
      </c>
      <c r="Q190" s="273">
        <v>0</v>
      </c>
      <c r="R190" s="273">
        <f>Q190*H190</f>
        <v>0</v>
      </c>
      <c r="S190" s="273">
        <v>0</v>
      </c>
      <c r="T190" s="27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75" t="s">
        <v>975</v>
      </c>
      <c r="AT190" s="275" t="s">
        <v>392</v>
      </c>
      <c r="AU190" s="275" t="s">
        <v>85</v>
      </c>
      <c r="AY190" s="17" t="s">
        <v>204</v>
      </c>
      <c r="BE190" s="160">
        <f>IF(N190="základná",J190,0)</f>
        <v>0</v>
      </c>
      <c r="BF190" s="160">
        <f>IF(N190="znížená",J190,0)</f>
        <v>0</v>
      </c>
      <c r="BG190" s="160">
        <f>IF(N190="zákl. prenesená",J190,0)</f>
        <v>0</v>
      </c>
      <c r="BH190" s="160">
        <f>IF(N190="zníž. prenesená",J190,0)</f>
        <v>0</v>
      </c>
      <c r="BI190" s="160">
        <f>IF(N190="nulová",J190,0)</f>
        <v>0</v>
      </c>
      <c r="BJ190" s="17" t="s">
        <v>90</v>
      </c>
      <c r="BK190" s="160">
        <f>ROUND(I190*H190,2)</f>
        <v>0</v>
      </c>
      <c r="BL190" s="17" t="s">
        <v>535</v>
      </c>
      <c r="BM190" s="275" t="s">
        <v>1059</v>
      </c>
    </row>
    <row r="191" s="2" customFormat="1" ht="24.15" customHeight="1">
      <c r="A191" s="40"/>
      <c r="B191" s="41"/>
      <c r="C191" s="263" t="s">
        <v>476</v>
      </c>
      <c r="D191" s="263" t="s">
        <v>207</v>
      </c>
      <c r="E191" s="264" t="s">
        <v>1060</v>
      </c>
      <c r="F191" s="265" t="s">
        <v>1061</v>
      </c>
      <c r="G191" s="266" t="s">
        <v>341</v>
      </c>
      <c r="H191" s="267">
        <v>58.5</v>
      </c>
      <c r="I191" s="268"/>
      <c r="J191" s="269">
        <f>ROUND(I191*H191,2)</f>
        <v>0</v>
      </c>
      <c r="K191" s="270"/>
      <c r="L191" s="43"/>
      <c r="M191" s="271" t="s">
        <v>1</v>
      </c>
      <c r="N191" s="272" t="s">
        <v>44</v>
      </c>
      <c r="O191" s="99"/>
      <c r="P191" s="273">
        <f>O191*H191</f>
        <v>0</v>
      </c>
      <c r="Q191" s="273">
        <v>0</v>
      </c>
      <c r="R191" s="273">
        <f>Q191*H191</f>
        <v>0</v>
      </c>
      <c r="S191" s="273">
        <v>0</v>
      </c>
      <c r="T191" s="27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75" t="s">
        <v>535</v>
      </c>
      <c r="AT191" s="275" t="s">
        <v>207</v>
      </c>
      <c r="AU191" s="275" t="s">
        <v>85</v>
      </c>
      <c r="AY191" s="17" t="s">
        <v>204</v>
      </c>
      <c r="BE191" s="160">
        <f>IF(N191="základná",J191,0)</f>
        <v>0</v>
      </c>
      <c r="BF191" s="160">
        <f>IF(N191="znížená",J191,0)</f>
        <v>0</v>
      </c>
      <c r="BG191" s="160">
        <f>IF(N191="zákl. prenesená",J191,0)</f>
        <v>0</v>
      </c>
      <c r="BH191" s="160">
        <f>IF(N191="zníž. prenesená",J191,0)</f>
        <v>0</v>
      </c>
      <c r="BI191" s="160">
        <f>IF(N191="nulová",J191,0)</f>
        <v>0</v>
      </c>
      <c r="BJ191" s="17" t="s">
        <v>90</v>
      </c>
      <c r="BK191" s="160">
        <f>ROUND(I191*H191,2)</f>
        <v>0</v>
      </c>
      <c r="BL191" s="17" t="s">
        <v>535</v>
      </c>
      <c r="BM191" s="275" t="s">
        <v>1062</v>
      </c>
    </row>
    <row r="192" s="2" customFormat="1" ht="21.75" customHeight="1">
      <c r="A192" s="40"/>
      <c r="B192" s="41"/>
      <c r="C192" s="310" t="s">
        <v>480</v>
      </c>
      <c r="D192" s="310" t="s">
        <v>392</v>
      </c>
      <c r="E192" s="311" t="s">
        <v>1063</v>
      </c>
      <c r="F192" s="312" t="s">
        <v>1064</v>
      </c>
      <c r="G192" s="313" t="s">
        <v>341</v>
      </c>
      <c r="H192" s="314">
        <v>58.5</v>
      </c>
      <c r="I192" s="315"/>
      <c r="J192" s="316">
        <f>ROUND(I192*H192,2)</f>
        <v>0</v>
      </c>
      <c r="K192" s="317"/>
      <c r="L192" s="318"/>
      <c r="M192" s="319" t="s">
        <v>1</v>
      </c>
      <c r="N192" s="320" t="s">
        <v>44</v>
      </c>
      <c r="O192" s="99"/>
      <c r="P192" s="273">
        <f>O192*H192</f>
        <v>0</v>
      </c>
      <c r="Q192" s="273">
        <v>0</v>
      </c>
      <c r="R192" s="273">
        <f>Q192*H192</f>
        <v>0</v>
      </c>
      <c r="S192" s="273">
        <v>0</v>
      </c>
      <c r="T192" s="27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75" t="s">
        <v>975</v>
      </c>
      <c r="AT192" s="275" t="s">
        <v>392</v>
      </c>
      <c r="AU192" s="275" t="s">
        <v>85</v>
      </c>
      <c r="AY192" s="17" t="s">
        <v>204</v>
      </c>
      <c r="BE192" s="160">
        <f>IF(N192="základná",J192,0)</f>
        <v>0</v>
      </c>
      <c r="BF192" s="160">
        <f>IF(N192="znížená",J192,0)</f>
        <v>0</v>
      </c>
      <c r="BG192" s="160">
        <f>IF(N192="zákl. prenesená",J192,0)</f>
        <v>0</v>
      </c>
      <c r="BH192" s="160">
        <f>IF(N192="zníž. prenesená",J192,0)</f>
        <v>0</v>
      </c>
      <c r="BI192" s="160">
        <f>IF(N192="nulová",J192,0)</f>
        <v>0</v>
      </c>
      <c r="BJ192" s="17" t="s">
        <v>90</v>
      </c>
      <c r="BK192" s="160">
        <f>ROUND(I192*H192,2)</f>
        <v>0</v>
      </c>
      <c r="BL192" s="17" t="s">
        <v>535</v>
      </c>
      <c r="BM192" s="275" t="s">
        <v>1065</v>
      </c>
    </row>
    <row r="193" s="2" customFormat="1" ht="24.15" customHeight="1">
      <c r="A193" s="40"/>
      <c r="B193" s="41"/>
      <c r="C193" s="263" t="s">
        <v>486</v>
      </c>
      <c r="D193" s="263" t="s">
        <v>207</v>
      </c>
      <c r="E193" s="264" t="s">
        <v>1066</v>
      </c>
      <c r="F193" s="265" t="s">
        <v>1067</v>
      </c>
      <c r="G193" s="266" t="s">
        <v>341</v>
      </c>
      <c r="H193" s="267">
        <v>39</v>
      </c>
      <c r="I193" s="268"/>
      <c r="J193" s="269">
        <f>ROUND(I193*H193,2)</f>
        <v>0</v>
      </c>
      <c r="K193" s="270"/>
      <c r="L193" s="43"/>
      <c r="M193" s="271" t="s">
        <v>1</v>
      </c>
      <c r="N193" s="272" t="s">
        <v>44</v>
      </c>
      <c r="O193" s="99"/>
      <c r="P193" s="273">
        <f>O193*H193</f>
        <v>0</v>
      </c>
      <c r="Q193" s="273">
        <v>0</v>
      </c>
      <c r="R193" s="273">
        <f>Q193*H193</f>
        <v>0</v>
      </c>
      <c r="S193" s="273">
        <v>0</v>
      </c>
      <c r="T193" s="27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75" t="s">
        <v>535</v>
      </c>
      <c r="AT193" s="275" t="s">
        <v>207</v>
      </c>
      <c r="AU193" s="275" t="s">
        <v>85</v>
      </c>
      <c r="AY193" s="17" t="s">
        <v>204</v>
      </c>
      <c r="BE193" s="160">
        <f>IF(N193="základná",J193,0)</f>
        <v>0</v>
      </c>
      <c r="BF193" s="160">
        <f>IF(N193="znížená",J193,0)</f>
        <v>0</v>
      </c>
      <c r="BG193" s="160">
        <f>IF(N193="zákl. prenesená",J193,0)</f>
        <v>0</v>
      </c>
      <c r="BH193" s="160">
        <f>IF(N193="zníž. prenesená",J193,0)</f>
        <v>0</v>
      </c>
      <c r="BI193" s="160">
        <f>IF(N193="nulová",J193,0)</f>
        <v>0</v>
      </c>
      <c r="BJ193" s="17" t="s">
        <v>90</v>
      </c>
      <c r="BK193" s="160">
        <f>ROUND(I193*H193,2)</f>
        <v>0</v>
      </c>
      <c r="BL193" s="17" t="s">
        <v>535</v>
      </c>
      <c r="BM193" s="275" t="s">
        <v>1068</v>
      </c>
    </row>
    <row r="194" s="2" customFormat="1" ht="21.75" customHeight="1">
      <c r="A194" s="40"/>
      <c r="B194" s="41"/>
      <c r="C194" s="310" t="s">
        <v>491</v>
      </c>
      <c r="D194" s="310" t="s">
        <v>392</v>
      </c>
      <c r="E194" s="311" t="s">
        <v>1069</v>
      </c>
      <c r="F194" s="312" t="s">
        <v>1070</v>
      </c>
      <c r="G194" s="313" t="s">
        <v>341</v>
      </c>
      <c r="H194" s="314">
        <v>39</v>
      </c>
      <c r="I194" s="315"/>
      <c r="J194" s="316">
        <f>ROUND(I194*H194,2)</f>
        <v>0</v>
      </c>
      <c r="K194" s="317"/>
      <c r="L194" s="318"/>
      <c r="M194" s="319" t="s">
        <v>1</v>
      </c>
      <c r="N194" s="320" t="s">
        <v>44</v>
      </c>
      <c r="O194" s="99"/>
      <c r="P194" s="273">
        <f>O194*H194</f>
        <v>0</v>
      </c>
      <c r="Q194" s="273">
        <v>0</v>
      </c>
      <c r="R194" s="273">
        <f>Q194*H194</f>
        <v>0</v>
      </c>
      <c r="S194" s="273">
        <v>0</v>
      </c>
      <c r="T194" s="27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75" t="s">
        <v>975</v>
      </c>
      <c r="AT194" s="275" t="s">
        <v>392</v>
      </c>
      <c r="AU194" s="275" t="s">
        <v>85</v>
      </c>
      <c r="AY194" s="17" t="s">
        <v>204</v>
      </c>
      <c r="BE194" s="160">
        <f>IF(N194="základná",J194,0)</f>
        <v>0</v>
      </c>
      <c r="BF194" s="160">
        <f>IF(N194="znížená",J194,0)</f>
        <v>0</v>
      </c>
      <c r="BG194" s="160">
        <f>IF(N194="zákl. prenesená",J194,0)</f>
        <v>0</v>
      </c>
      <c r="BH194" s="160">
        <f>IF(N194="zníž. prenesená",J194,0)</f>
        <v>0</v>
      </c>
      <c r="BI194" s="160">
        <f>IF(N194="nulová",J194,0)</f>
        <v>0</v>
      </c>
      <c r="BJ194" s="17" t="s">
        <v>90</v>
      </c>
      <c r="BK194" s="160">
        <f>ROUND(I194*H194,2)</f>
        <v>0</v>
      </c>
      <c r="BL194" s="17" t="s">
        <v>535</v>
      </c>
      <c r="BM194" s="275" t="s">
        <v>1071</v>
      </c>
    </row>
    <row r="195" s="2" customFormat="1" ht="24.15" customHeight="1">
      <c r="A195" s="40"/>
      <c r="B195" s="41"/>
      <c r="C195" s="263" t="s">
        <v>495</v>
      </c>
      <c r="D195" s="263" t="s">
        <v>207</v>
      </c>
      <c r="E195" s="264" t="s">
        <v>1072</v>
      </c>
      <c r="F195" s="265" t="s">
        <v>1073</v>
      </c>
      <c r="G195" s="266" t="s">
        <v>341</v>
      </c>
      <c r="H195" s="267">
        <v>13</v>
      </c>
      <c r="I195" s="268"/>
      <c r="J195" s="269">
        <f>ROUND(I195*H195,2)</f>
        <v>0</v>
      </c>
      <c r="K195" s="270"/>
      <c r="L195" s="43"/>
      <c r="M195" s="271" t="s">
        <v>1</v>
      </c>
      <c r="N195" s="272" t="s">
        <v>44</v>
      </c>
      <c r="O195" s="99"/>
      <c r="P195" s="273">
        <f>O195*H195</f>
        <v>0</v>
      </c>
      <c r="Q195" s="273">
        <v>0</v>
      </c>
      <c r="R195" s="273">
        <f>Q195*H195</f>
        <v>0</v>
      </c>
      <c r="S195" s="273">
        <v>0</v>
      </c>
      <c r="T195" s="27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75" t="s">
        <v>535</v>
      </c>
      <c r="AT195" s="275" t="s">
        <v>207</v>
      </c>
      <c r="AU195" s="275" t="s">
        <v>85</v>
      </c>
      <c r="AY195" s="17" t="s">
        <v>204</v>
      </c>
      <c r="BE195" s="160">
        <f>IF(N195="základná",J195,0)</f>
        <v>0</v>
      </c>
      <c r="BF195" s="160">
        <f>IF(N195="znížená",J195,0)</f>
        <v>0</v>
      </c>
      <c r="BG195" s="160">
        <f>IF(N195="zákl. prenesená",J195,0)</f>
        <v>0</v>
      </c>
      <c r="BH195" s="160">
        <f>IF(N195="zníž. prenesená",J195,0)</f>
        <v>0</v>
      </c>
      <c r="BI195" s="160">
        <f>IF(N195="nulová",J195,0)</f>
        <v>0</v>
      </c>
      <c r="BJ195" s="17" t="s">
        <v>90</v>
      </c>
      <c r="BK195" s="160">
        <f>ROUND(I195*H195,2)</f>
        <v>0</v>
      </c>
      <c r="BL195" s="17" t="s">
        <v>535</v>
      </c>
      <c r="BM195" s="275" t="s">
        <v>1074</v>
      </c>
    </row>
    <row r="196" s="2" customFormat="1" ht="21.75" customHeight="1">
      <c r="A196" s="40"/>
      <c r="B196" s="41"/>
      <c r="C196" s="310" t="s">
        <v>499</v>
      </c>
      <c r="D196" s="310" t="s">
        <v>392</v>
      </c>
      <c r="E196" s="311" t="s">
        <v>1075</v>
      </c>
      <c r="F196" s="312" t="s">
        <v>1076</v>
      </c>
      <c r="G196" s="313" t="s">
        <v>341</v>
      </c>
      <c r="H196" s="314">
        <v>13</v>
      </c>
      <c r="I196" s="315"/>
      <c r="J196" s="316">
        <f>ROUND(I196*H196,2)</f>
        <v>0</v>
      </c>
      <c r="K196" s="317"/>
      <c r="L196" s="318"/>
      <c r="M196" s="319" t="s">
        <v>1</v>
      </c>
      <c r="N196" s="320" t="s">
        <v>44</v>
      </c>
      <c r="O196" s="99"/>
      <c r="P196" s="273">
        <f>O196*H196</f>
        <v>0</v>
      </c>
      <c r="Q196" s="273">
        <v>0</v>
      </c>
      <c r="R196" s="273">
        <f>Q196*H196</f>
        <v>0</v>
      </c>
      <c r="S196" s="273">
        <v>0</v>
      </c>
      <c r="T196" s="27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75" t="s">
        <v>975</v>
      </c>
      <c r="AT196" s="275" t="s">
        <v>392</v>
      </c>
      <c r="AU196" s="275" t="s">
        <v>85</v>
      </c>
      <c r="AY196" s="17" t="s">
        <v>204</v>
      </c>
      <c r="BE196" s="160">
        <f>IF(N196="základná",J196,0)</f>
        <v>0</v>
      </c>
      <c r="BF196" s="160">
        <f>IF(N196="znížená",J196,0)</f>
        <v>0</v>
      </c>
      <c r="BG196" s="160">
        <f>IF(N196="zákl. prenesená",J196,0)</f>
        <v>0</v>
      </c>
      <c r="BH196" s="160">
        <f>IF(N196="zníž. prenesená",J196,0)</f>
        <v>0</v>
      </c>
      <c r="BI196" s="160">
        <f>IF(N196="nulová",J196,0)</f>
        <v>0</v>
      </c>
      <c r="BJ196" s="17" t="s">
        <v>90</v>
      </c>
      <c r="BK196" s="160">
        <f>ROUND(I196*H196,2)</f>
        <v>0</v>
      </c>
      <c r="BL196" s="17" t="s">
        <v>535</v>
      </c>
      <c r="BM196" s="275" t="s">
        <v>1077</v>
      </c>
    </row>
    <row r="197" s="2" customFormat="1" ht="21.75" customHeight="1">
      <c r="A197" s="40"/>
      <c r="B197" s="41"/>
      <c r="C197" s="310" t="s">
        <v>503</v>
      </c>
      <c r="D197" s="310" t="s">
        <v>392</v>
      </c>
      <c r="E197" s="311" t="s">
        <v>1078</v>
      </c>
      <c r="F197" s="312" t="s">
        <v>1079</v>
      </c>
      <c r="G197" s="313" t="s">
        <v>1080</v>
      </c>
      <c r="H197" s="314">
        <v>1</v>
      </c>
      <c r="I197" s="315"/>
      <c r="J197" s="316">
        <f>ROUND(I197*H197,2)</f>
        <v>0</v>
      </c>
      <c r="K197" s="317"/>
      <c r="L197" s="318"/>
      <c r="M197" s="319" t="s">
        <v>1</v>
      </c>
      <c r="N197" s="320" t="s">
        <v>44</v>
      </c>
      <c r="O197" s="99"/>
      <c r="P197" s="273">
        <f>O197*H197</f>
        <v>0</v>
      </c>
      <c r="Q197" s="273">
        <v>0</v>
      </c>
      <c r="R197" s="273">
        <f>Q197*H197</f>
        <v>0</v>
      </c>
      <c r="S197" s="273">
        <v>0</v>
      </c>
      <c r="T197" s="27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75" t="s">
        <v>975</v>
      </c>
      <c r="AT197" s="275" t="s">
        <v>392</v>
      </c>
      <c r="AU197" s="275" t="s">
        <v>85</v>
      </c>
      <c r="AY197" s="17" t="s">
        <v>204</v>
      </c>
      <c r="BE197" s="160">
        <f>IF(N197="základná",J197,0)</f>
        <v>0</v>
      </c>
      <c r="BF197" s="160">
        <f>IF(N197="znížená",J197,0)</f>
        <v>0</v>
      </c>
      <c r="BG197" s="160">
        <f>IF(N197="zákl. prenesená",J197,0)</f>
        <v>0</v>
      </c>
      <c r="BH197" s="160">
        <f>IF(N197="zníž. prenesená",J197,0)</f>
        <v>0</v>
      </c>
      <c r="BI197" s="160">
        <f>IF(N197="nulová",J197,0)</f>
        <v>0</v>
      </c>
      <c r="BJ197" s="17" t="s">
        <v>90</v>
      </c>
      <c r="BK197" s="160">
        <f>ROUND(I197*H197,2)</f>
        <v>0</v>
      </c>
      <c r="BL197" s="17" t="s">
        <v>535</v>
      </c>
      <c r="BM197" s="275" t="s">
        <v>1081</v>
      </c>
    </row>
    <row r="198" s="2" customFormat="1" ht="16.5" customHeight="1">
      <c r="A198" s="40"/>
      <c r="B198" s="41"/>
      <c r="C198" s="310" t="s">
        <v>507</v>
      </c>
      <c r="D198" s="310" t="s">
        <v>392</v>
      </c>
      <c r="E198" s="311" t="s">
        <v>1082</v>
      </c>
      <c r="F198" s="312" t="s">
        <v>1083</v>
      </c>
      <c r="G198" s="313" t="s">
        <v>292</v>
      </c>
      <c r="H198" s="314">
        <v>20</v>
      </c>
      <c r="I198" s="315"/>
      <c r="J198" s="316">
        <f>ROUND(I198*H198,2)</f>
        <v>0</v>
      </c>
      <c r="K198" s="317"/>
      <c r="L198" s="318"/>
      <c r="M198" s="319" t="s">
        <v>1</v>
      </c>
      <c r="N198" s="320" t="s">
        <v>44</v>
      </c>
      <c r="O198" s="99"/>
      <c r="P198" s="273">
        <f>O198*H198</f>
        <v>0</v>
      </c>
      <c r="Q198" s="273">
        <v>0</v>
      </c>
      <c r="R198" s="273">
        <f>Q198*H198</f>
        <v>0</v>
      </c>
      <c r="S198" s="273">
        <v>0</v>
      </c>
      <c r="T198" s="27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75" t="s">
        <v>975</v>
      </c>
      <c r="AT198" s="275" t="s">
        <v>392</v>
      </c>
      <c r="AU198" s="275" t="s">
        <v>85</v>
      </c>
      <c r="AY198" s="17" t="s">
        <v>204</v>
      </c>
      <c r="BE198" s="160">
        <f>IF(N198="základná",J198,0)</f>
        <v>0</v>
      </c>
      <c r="BF198" s="160">
        <f>IF(N198="znížená",J198,0)</f>
        <v>0</v>
      </c>
      <c r="BG198" s="160">
        <f>IF(N198="zákl. prenesená",J198,0)</f>
        <v>0</v>
      </c>
      <c r="BH198" s="160">
        <f>IF(N198="zníž. prenesená",J198,0)</f>
        <v>0</v>
      </c>
      <c r="BI198" s="160">
        <f>IF(N198="nulová",J198,0)</f>
        <v>0</v>
      </c>
      <c r="BJ198" s="17" t="s">
        <v>90</v>
      </c>
      <c r="BK198" s="160">
        <f>ROUND(I198*H198,2)</f>
        <v>0</v>
      </c>
      <c r="BL198" s="17" t="s">
        <v>535</v>
      </c>
      <c r="BM198" s="275" t="s">
        <v>1084</v>
      </c>
    </row>
    <row r="199" s="2" customFormat="1" ht="16.5" customHeight="1">
      <c r="A199" s="40"/>
      <c r="B199" s="41"/>
      <c r="C199" s="263" t="s">
        <v>513</v>
      </c>
      <c r="D199" s="263" t="s">
        <v>207</v>
      </c>
      <c r="E199" s="264" t="s">
        <v>1085</v>
      </c>
      <c r="F199" s="265" t="s">
        <v>1086</v>
      </c>
      <c r="G199" s="266" t="s">
        <v>679</v>
      </c>
      <c r="H199" s="267">
        <v>7</v>
      </c>
      <c r="I199" s="268"/>
      <c r="J199" s="269">
        <f>ROUND(I199*H199,2)</f>
        <v>0</v>
      </c>
      <c r="K199" s="270"/>
      <c r="L199" s="43"/>
      <c r="M199" s="271" t="s">
        <v>1</v>
      </c>
      <c r="N199" s="272" t="s">
        <v>44</v>
      </c>
      <c r="O199" s="99"/>
      <c r="P199" s="273">
        <f>O199*H199</f>
        <v>0</v>
      </c>
      <c r="Q199" s="273">
        <v>0</v>
      </c>
      <c r="R199" s="273">
        <f>Q199*H199</f>
        <v>0</v>
      </c>
      <c r="S199" s="273">
        <v>0</v>
      </c>
      <c r="T199" s="27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75" t="s">
        <v>535</v>
      </c>
      <c r="AT199" s="275" t="s">
        <v>207</v>
      </c>
      <c r="AU199" s="275" t="s">
        <v>85</v>
      </c>
      <c r="AY199" s="17" t="s">
        <v>204</v>
      </c>
      <c r="BE199" s="160">
        <f>IF(N199="základná",J199,0)</f>
        <v>0</v>
      </c>
      <c r="BF199" s="160">
        <f>IF(N199="znížená",J199,0)</f>
        <v>0</v>
      </c>
      <c r="BG199" s="160">
        <f>IF(N199="zákl. prenesená",J199,0)</f>
        <v>0</v>
      </c>
      <c r="BH199" s="160">
        <f>IF(N199="zníž. prenesená",J199,0)</f>
        <v>0</v>
      </c>
      <c r="BI199" s="160">
        <f>IF(N199="nulová",J199,0)</f>
        <v>0</v>
      </c>
      <c r="BJ199" s="17" t="s">
        <v>90</v>
      </c>
      <c r="BK199" s="160">
        <f>ROUND(I199*H199,2)</f>
        <v>0</v>
      </c>
      <c r="BL199" s="17" t="s">
        <v>535</v>
      </c>
      <c r="BM199" s="275" t="s">
        <v>1087</v>
      </c>
    </row>
    <row r="200" s="2" customFormat="1" ht="24.15" customHeight="1">
      <c r="A200" s="40"/>
      <c r="B200" s="41"/>
      <c r="C200" s="263" t="s">
        <v>517</v>
      </c>
      <c r="D200" s="263" t="s">
        <v>207</v>
      </c>
      <c r="E200" s="264" t="s">
        <v>1088</v>
      </c>
      <c r="F200" s="265" t="s">
        <v>1089</v>
      </c>
      <c r="G200" s="266" t="s">
        <v>679</v>
      </c>
      <c r="H200" s="267">
        <v>15</v>
      </c>
      <c r="I200" s="268"/>
      <c r="J200" s="269">
        <f>ROUND(I200*H200,2)</f>
        <v>0</v>
      </c>
      <c r="K200" s="270"/>
      <c r="L200" s="43"/>
      <c r="M200" s="271" t="s">
        <v>1</v>
      </c>
      <c r="N200" s="272" t="s">
        <v>44</v>
      </c>
      <c r="O200" s="99"/>
      <c r="P200" s="273">
        <f>O200*H200</f>
        <v>0</v>
      </c>
      <c r="Q200" s="273">
        <v>0</v>
      </c>
      <c r="R200" s="273">
        <f>Q200*H200</f>
        <v>0</v>
      </c>
      <c r="S200" s="273">
        <v>0</v>
      </c>
      <c r="T200" s="274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75" t="s">
        <v>535</v>
      </c>
      <c r="AT200" s="275" t="s">
        <v>207</v>
      </c>
      <c r="AU200" s="275" t="s">
        <v>85</v>
      </c>
      <c r="AY200" s="17" t="s">
        <v>204</v>
      </c>
      <c r="BE200" s="160">
        <f>IF(N200="základná",J200,0)</f>
        <v>0</v>
      </c>
      <c r="BF200" s="160">
        <f>IF(N200="znížená",J200,0)</f>
        <v>0</v>
      </c>
      <c r="BG200" s="160">
        <f>IF(N200="zákl. prenesená",J200,0)</f>
        <v>0</v>
      </c>
      <c r="BH200" s="160">
        <f>IF(N200="zníž. prenesená",J200,0)</f>
        <v>0</v>
      </c>
      <c r="BI200" s="160">
        <f>IF(N200="nulová",J200,0)</f>
        <v>0</v>
      </c>
      <c r="BJ200" s="17" t="s">
        <v>90</v>
      </c>
      <c r="BK200" s="160">
        <f>ROUND(I200*H200,2)</f>
        <v>0</v>
      </c>
      <c r="BL200" s="17" t="s">
        <v>535</v>
      </c>
      <c r="BM200" s="275" t="s">
        <v>1090</v>
      </c>
    </row>
    <row r="201" s="2" customFormat="1" ht="24.15" customHeight="1">
      <c r="A201" s="40"/>
      <c r="B201" s="41"/>
      <c r="C201" s="263" t="s">
        <v>521</v>
      </c>
      <c r="D201" s="263" t="s">
        <v>207</v>
      </c>
      <c r="E201" s="264" t="s">
        <v>1091</v>
      </c>
      <c r="F201" s="265" t="s">
        <v>1092</v>
      </c>
      <c r="G201" s="266" t="s">
        <v>679</v>
      </c>
      <c r="H201" s="267">
        <v>13</v>
      </c>
      <c r="I201" s="268"/>
      <c r="J201" s="269">
        <f>ROUND(I201*H201,2)</f>
        <v>0</v>
      </c>
      <c r="K201" s="270"/>
      <c r="L201" s="43"/>
      <c r="M201" s="271" t="s">
        <v>1</v>
      </c>
      <c r="N201" s="272" t="s">
        <v>44</v>
      </c>
      <c r="O201" s="99"/>
      <c r="P201" s="273">
        <f>O201*H201</f>
        <v>0</v>
      </c>
      <c r="Q201" s="273">
        <v>0</v>
      </c>
      <c r="R201" s="273">
        <f>Q201*H201</f>
        <v>0</v>
      </c>
      <c r="S201" s="273">
        <v>0</v>
      </c>
      <c r="T201" s="27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75" t="s">
        <v>535</v>
      </c>
      <c r="AT201" s="275" t="s">
        <v>207</v>
      </c>
      <c r="AU201" s="275" t="s">
        <v>85</v>
      </c>
      <c r="AY201" s="17" t="s">
        <v>204</v>
      </c>
      <c r="BE201" s="160">
        <f>IF(N201="základná",J201,0)</f>
        <v>0</v>
      </c>
      <c r="BF201" s="160">
        <f>IF(N201="znížená",J201,0)</f>
        <v>0</v>
      </c>
      <c r="BG201" s="160">
        <f>IF(N201="zákl. prenesená",J201,0)</f>
        <v>0</v>
      </c>
      <c r="BH201" s="160">
        <f>IF(N201="zníž. prenesená",J201,0)</f>
        <v>0</v>
      </c>
      <c r="BI201" s="160">
        <f>IF(N201="nulová",J201,0)</f>
        <v>0</v>
      </c>
      <c r="BJ201" s="17" t="s">
        <v>90</v>
      </c>
      <c r="BK201" s="160">
        <f>ROUND(I201*H201,2)</f>
        <v>0</v>
      </c>
      <c r="BL201" s="17" t="s">
        <v>535</v>
      </c>
      <c r="BM201" s="275" t="s">
        <v>1093</v>
      </c>
    </row>
    <row r="202" s="2" customFormat="1" ht="16.5" customHeight="1">
      <c r="A202" s="40"/>
      <c r="B202" s="41"/>
      <c r="C202" s="263" t="s">
        <v>525</v>
      </c>
      <c r="D202" s="263" t="s">
        <v>207</v>
      </c>
      <c r="E202" s="264" t="s">
        <v>966</v>
      </c>
      <c r="F202" s="265" t="s">
        <v>967</v>
      </c>
      <c r="G202" s="266" t="s">
        <v>414</v>
      </c>
      <c r="H202" s="267"/>
      <c r="I202" s="268"/>
      <c r="J202" s="269">
        <f>ROUND(I202*H202,2)</f>
        <v>0</v>
      </c>
      <c r="K202" s="270"/>
      <c r="L202" s="43"/>
      <c r="M202" s="271" t="s">
        <v>1</v>
      </c>
      <c r="N202" s="272" t="s">
        <v>44</v>
      </c>
      <c r="O202" s="99"/>
      <c r="P202" s="273">
        <f>O202*H202</f>
        <v>0</v>
      </c>
      <c r="Q202" s="273">
        <v>0</v>
      </c>
      <c r="R202" s="273">
        <f>Q202*H202</f>
        <v>0</v>
      </c>
      <c r="S202" s="273">
        <v>0</v>
      </c>
      <c r="T202" s="274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75" t="s">
        <v>535</v>
      </c>
      <c r="AT202" s="275" t="s">
        <v>207</v>
      </c>
      <c r="AU202" s="275" t="s">
        <v>85</v>
      </c>
      <c r="AY202" s="17" t="s">
        <v>204</v>
      </c>
      <c r="BE202" s="160">
        <f>IF(N202="základná",J202,0)</f>
        <v>0</v>
      </c>
      <c r="BF202" s="160">
        <f>IF(N202="znížená",J202,0)</f>
        <v>0</v>
      </c>
      <c r="BG202" s="160">
        <f>IF(N202="zákl. prenesená",J202,0)</f>
        <v>0</v>
      </c>
      <c r="BH202" s="160">
        <f>IF(N202="zníž. prenesená",J202,0)</f>
        <v>0</v>
      </c>
      <c r="BI202" s="160">
        <f>IF(N202="nulová",J202,0)</f>
        <v>0</v>
      </c>
      <c r="BJ202" s="17" t="s">
        <v>90</v>
      </c>
      <c r="BK202" s="160">
        <f>ROUND(I202*H202,2)</f>
        <v>0</v>
      </c>
      <c r="BL202" s="17" t="s">
        <v>535</v>
      </c>
      <c r="BM202" s="275" t="s">
        <v>1094</v>
      </c>
    </row>
    <row r="203" s="2" customFormat="1" ht="16.5" customHeight="1">
      <c r="A203" s="40"/>
      <c r="B203" s="41"/>
      <c r="C203" s="263" t="s">
        <v>531</v>
      </c>
      <c r="D203" s="263" t="s">
        <v>207</v>
      </c>
      <c r="E203" s="264" t="s">
        <v>1095</v>
      </c>
      <c r="F203" s="265" t="s">
        <v>1096</v>
      </c>
      <c r="G203" s="266" t="s">
        <v>414</v>
      </c>
      <c r="H203" s="267"/>
      <c r="I203" s="268"/>
      <c r="J203" s="269">
        <f>ROUND(I203*H203,2)</f>
        <v>0</v>
      </c>
      <c r="K203" s="270"/>
      <c r="L203" s="43"/>
      <c r="M203" s="271" t="s">
        <v>1</v>
      </c>
      <c r="N203" s="272" t="s">
        <v>44</v>
      </c>
      <c r="O203" s="99"/>
      <c r="P203" s="273">
        <f>O203*H203</f>
        <v>0</v>
      </c>
      <c r="Q203" s="273">
        <v>0</v>
      </c>
      <c r="R203" s="273">
        <f>Q203*H203</f>
        <v>0</v>
      </c>
      <c r="S203" s="273">
        <v>0</v>
      </c>
      <c r="T203" s="27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75" t="s">
        <v>535</v>
      </c>
      <c r="AT203" s="275" t="s">
        <v>207</v>
      </c>
      <c r="AU203" s="275" t="s">
        <v>85</v>
      </c>
      <c r="AY203" s="17" t="s">
        <v>204</v>
      </c>
      <c r="BE203" s="160">
        <f>IF(N203="základná",J203,0)</f>
        <v>0</v>
      </c>
      <c r="BF203" s="160">
        <f>IF(N203="znížená",J203,0)</f>
        <v>0</v>
      </c>
      <c r="BG203" s="160">
        <f>IF(N203="zákl. prenesená",J203,0)</f>
        <v>0</v>
      </c>
      <c r="BH203" s="160">
        <f>IF(N203="zníž. prenesená",J203,0)</f>
        <v>0</v>
      </c>
      <c r="BI203" s="160">
        <f>IF(N203="nulová",J203,0)</f>
        <v>0</v>
      </c>
      <c r="BJ203" s="17" t="s">
        <v>90</v>
      </c>
      <c r="BK203" s="160">
        <f>ROUND(I203*H203,2)</f>
        <v>0</v>
      </c>
      <c r="BL203" s="17" t="s">
        <v>535</v>
      </c>
      <c r="BM203" s="275" t="s">
        <v>1097</v>
      </c>
    </row>
    <row r="204" s="2" customFormat="1" ht="16.5" customHeight="1">
      <c r="A204" s="40"/>
      <c r="B204" s="41"/>
      <c r="C204" s="263" t="s">
        <v>535</v>
      </c>
      <c r="D204" s="263" t="s">
        <v>207</v>
      </c>
      <c r="E204" s="264" t="s">
        <v>968</v>
      </c>
      <c r="F204" s="265" t="s">
        <v>969</v>
      </c>
      <c r="G204" s="266" t="s">
        <v>414</v>
      </c>
      <c r="H204" s="267"/>
      <c r="I204" s="268"/>
      <c r="J204" s="269">
        <f>ROUND(I204*H204,2)</f>
        <v>0</v>
      </c>
      <c r="K204" s="270"/>
      <c r="L204" s="43"/>
      <c r="M204" s="271" t="s">
        <v>1</v>
      </c>
      <c r="N204" s="272" t="s">
        <v>44</v>
      </c>
      <c r="O204" s="99"/>
      <c r="P204" s="273">
        <f>O204*H204</f>
        <v>0</v>
      </c>
      <c r="Q204" s="273">
        <v>0</v>
      </c>
      <c r="R204" s="273">
        <f>Q204*H204</f>
        <v>0</v>
      </c>
      <c r="S204" s="273">
        <v>0</v>
      </c>
      <c r="T204" s="27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75" t="s">
        <v>535</v>
      </c>
      <c r="AT204" s="275" t="s">
        <v>207</v>
      </c>
      <c r="AU204" s="275" t="s">
        <v>85</v>
      </c>
      <c r="AY204" s="17" t="s">
        <v>204</v>
      </c>
      <c r="BE204" s="160">
        <f>IF(N204="základná",J204,0)</f>
        <v>0</v>
      </c>
      <c r="BF204" s="160">
        <f>IF(N204="znížená",J204,0)</f>
        <v>0</v>
      </c>
      <c r="BG204" s="160">
        <f>IF(N204="zákl. prenesená",J204,0)</f>
        <v>0</v>
      </c>
      <c r="BH204" s="160">
        <f>IF(N204="zníž. prenesená",J204,0)</f>
        <v>0</v>
      </c>
      <c r="BI204" s="160">
        <f>IF(N204="nulová",J204,0)</f>
        <v>0</v>
      </c>
      <c r="BJ204" s="17" t="s">
        <v>90</v>
      </c>
      <c r="BK204" s="160">
        <f>ROUND(I204*H204,2)</f>
        <v>0</v>
      </c>
      <c r="BL204" s="17" t="s">
        <v>535</v>
      </c>
      <c r="BM204" s="275" t="s">
        <v>1098</v>
      </c>
    </row>
    <row r="205" s="12" customFormat="1" ht="25.92" customHeight="1">
      <c r="A205" s="12"/>
      <c r="B205" s="248"/>
      <c r="C205" s="249"/>
      <c r="D205" s="250" t="s">
        <v>77</v>
      </c>
      <c r="E205" s="251" t="s">
        <v>693</v>
      </c>
      <c r="F205" s="251" t="s">
        <v>694</v>
      </c>
      <c r="G205" s="249"/>
      <c r="H205" s="249"/>
      <c r="I205" s="252"/>
      <c r="J205" s="227">
        <f>BK205</f>
        <v>0</v>
      </c>
      <c r="K205" s="249"/>
      <c r="L205" s="253"/>
      <c r="M205" s="254"/>
      <c r="N205" s="255"/>
      <c r="O205" s="255"/>
      <c r="P205" s="256">
        <f>P206</f>
        <v>0</v>
      </c>
      <c r="Q205" s="255"/>
      <c r="R205" s="256">
        <f>R206</f>
        <v>0</v>
      </c>
      <c r="S205" s="255"/>
      <c r="T205" s="257">
        <f>T206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58" t="s">
        <v>85</v>
      </c>
      <c r="AT205" s="259" t="s">
        <v>77</v>
      </c>
      <c r="AU205" s="259" t="s">
        <v>78</v>
      </c>
      <c r="AY205" s="258" t="s">
        <v>204</v>
      </c>
      <c r="BK205" s="260">
        <f>BK206</f>
        <v>0</v>
      </c>
    </row>
    <row r="206" s="2" customFormat="1" ht="49.05" customHeight="1">
      <c r="A206" s="40"/>
      <c r="B206" s="41"/>
      <c r="C206" s="263" t="s">
        <v>540</v>
      </c>
      <c r="D206" s="263" t="s">
        <v>207</v>
      </c>
      <c r="E206" s="264" t="s">
        <v>947</v>
      </c>
      <c r="F206" s="265" t="s">
        <v>948</v>
      </c>
      <c r="G206" s="266" t="s">
        <v>1</v>
      </c>
      <c r="H206" s="267">
        <v>0</v>
      </c>
      <c r="I206" s="268"/>
      <c r="J206" s="269">
        <f>ROUND(I206*H206,2)</f>
        <v>0</v>
      </c>
      <c r="K206" s="270"/>
      <c r="L206" s="43"/>
      <c r="M206" s="271" t="s">
        <v>1</v>
      </c>
      <c r="N206" s="272" t="s">
        <v>44</v>
      </c>
      <c r="O206" s="99"/>
      <c r="P206" s="273">
        <f>O206*H206</f>
        <v>0</v>
      </c>
      <c r="Q206" s="273">
        <v>0</v>
      </c>
      <c r="R206" s="273">
        <f>Q206*H206</f>
        <v>0</v>
      </c>
      <c r="S206" s="273">
        <v>0</v>
      </c>
      <c r="T206" s="27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75" t="s">
        <v>680</v>
      </c>
      <c r="AT206" s="275" t="s">
        <v>207</v>
      </c>
      <c r="AU206" s="275" t="s">
        <v>85</v>
      </c>
      <c r="AY206" s="17" t="s">
        <v>204</v>
      </c>
      <c r="BE206" s="160">
        <f>IF(N206="základná",J206,0)</f>
        <v>0</v>
      </c>
      <c r="BF206" s="160">
        <f>IF(N206="znížená",J206,0)</f>
        <v>0</v>
      </c>
      <c r="BG206" s="160">
        <f>IF(N206="zákl. prenesená",J206,0)</f>
        <v>0</v>
      </c>
      <c r="BH206" s="160">
        <f>IF(N206="zníž. prenesená",J206,0)</f>
        <v>0</v>
      </c>
      <c r="BI206" s="160">
        <f>IF(N206="nulová",J206,0)</f>
        <v>0</v>
      </c>
      <c r="BJ206" s="17" t="s">
        <v>90</v>
      </c>
      <c r="BK206" s="160">
        <f>ROUND(I206*H206,2)</f>
        <v>0</v>
      </c>
      <c r="BL206" s="17" t="s">
        <v>680</v>
      </c>
      <c r="BM206" s="275" t="s">
        <v>1099</v>
      </c>
    </row>
    <row r="207" s="2" customFormat="1" ht="49.92" customHeight="1">
      <c r="A207" s="40"/>
      <c r="B207" s="41"/>
      <c r="C207" s="42"/>
      <c r="D207" s="42"/>
      <c r="E207" s="251" t="s">
        <v>705</v>
      </c>
      <c r="F207" s="251" t="s">
        <v>706</v>
      </c>
      <c r="G207" s="42"/>
      <c r="H207" s="42"/>
      <c r="I207" s="42"/>
      <c r="J207" s="227">
        <f>BK207</f>
        <v>0</v>
      </c>
      <c r="K207" s="42"/>
      <c r="L207" s="43"/>
      <c r="M207" s="322"/>
      <c r="N207" s="323"/>
      <c r="O207" s="99"/>
      <c r="P207" s="99"/>
      <c r="Q207" s="99"/>
      <c r="R207" s="99"/>
      <c r="S207" s="99"/>
      <c r="T207" s="100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7" t="s">
        <v>77</v>
      </c>
      <c r="AU207" s="17" t="s">
        <v>78</v>
      </c>
      <c r="AY207" s="17" t="s">
        <v>707</v>
      </c>
      <c r="BK207" s="160">
        <f>SUM(BK208:BK212)</f>
        <v>0</v>
      </c>
    </row>
    <row r="208" s="2" customFormat="1" ht="16.32" customHeight="1">
      <c r="A208" s="40"/>
      <c r="B208" s="41"/>
      <c r="C208" s="324" t="s">
        <v>1</v>
      </c>
      <c r="D208" s="324" t="s">
        <v>207</v>
      </c>
      <c r="E208" s="325" t="s">
        <v>1</v>
      </c>
      <c r="F208" s="326" t="s">
        <v>1</v>
      </c>
      <c r="G208" s="327" t="s">
        <v>1</v>
      </c>
      <c r="H208" s="328"/>
      <c r="I208" s="329"/>
      <c r="J208" s="330">
        <f>BK208</f>
        <v>0</v>
      </c>
      <c r="K208" s="270"/>
      <c r="L208" s="43"/>
      <c r="M208" s="331" t="s">
        <v>1</v>
      </c>
      <c r="N208" s="332" t="s">
        <v>44</v>
      </c>
      <c r="O208" s="99"/>
      <c r="P208" s="99"/>
      <c r="Q208" s="99"/>
      <c r="R208" s="99"/>
      <c r="S208" s="99"/>
      <c r="T208" s="100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7" t="s">
        <v>707</v>
      </c>
      <c r="AU208" s="17" t="s">
        <v>85</v>
      </c>
      <c r="AY208" s="17" t="s">
        <v>707</v>
      </c>
      <c r="BE208" s="160">
        <f>IF(N208="základná",J208,0)</f>
        <v>0</v>
      </c>
      <c r="BF208" s="160">
        <f>IF(N208="znížená",J208,0)</f>
        <v>0</v>
      </c>
      <c r="BG208" s="160">
        <f>IF(N208="zákl. prenesená",J208,0)</f>
        <v>0</v>
      </c>
      <c r="BH208" s="160">
        <f>IF(N208="zníž. prenesená",J208,0)</f>
        <v>0</v>
      </c>
      <c r="BI208" s="160">
        <f>IF(N208="nulová",J208,0)</f>
        <v>0</v>
      </c>
      <c r="BJ208" s="17" t="s">
        <v>90</v>
      </c>
      <c r="BK208" s="160">
        <f>I208*H208</f>
        <v>0</v>
      </c>
    </row>
    <row r="209" s="2" customFormat="1" ht="16.32" customHeight="1">
      <c r="A209" s="40"/>
      <c r="B209" s="41"/>
      <c r="C209" s="324" t="s">
        <v>1</v>
      </c>
      <c r="D209" s="324" t="s">
        <v>207</v>
      </c>
      <c r="E209" s="325" t="s">
        <v>1</v>
      </c>
      <c r="F209" s="326" t="s">
        <v>1</v>
      </c>
      <c r="G209" s="327" t="s">
        <v>1</v>
      </c>
      <c r="H209" s="328"/>
      <c r="I209" s="329"/>
      <c r="J209" s="330">
        <f>BK209</f>
        <v>0</v>
      </c>
      <c r="K209" s="270"/>
      <c r="L209" s="43"/>
      <c r="M209" s="331" t="s">
        <v>1</v>
      </c>
      <c r="N209" s="332" t="s">
        <v>44</v>
      </c>
      <c r="O209" s="99"/>
      <c r="P209" s="99"/>
      <c r="Q209" s="99"/>
      <c r="R209" s="99"/>
      <c r="S209" s="99"/>
      <c r="T209" s="10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7" t="s">
        <v>707</v>
      </c>
      <c r="AU209" s="17" t="s">
        <v>85</v>
      </c>
      <c r="AY209" s="17" t="s">
        <v>707</v>
      </c>
      <c r="BE209" s="160">
        <f>IF(N209="základná",J209,0)</f>
        <v>0</v>
      </c>
      <c r="BF209" s="160">
        <f>IF(N209="znížená",J209,0)</f>
        <v>0</v>
      </c>
      <c r="BG209" s="160">
        <f>IF(N209="zákl. prenesená",J209,0)</f>
        <v>0</v>
      </c>
      <c r="BH209" s="160">
        <f>IF(N209="zníž. prenesená",J209,0)</f>
        <v>0</v>
      </c>
      <c r="BI209" s="160">
        <f>IF(N209="nulová",J209,0)</f>
        <v>0</v>
      </c>
      <c r="BJ209" s="17" t="s">
        <v>90</v>
      </c>
      <c r="BK209" s="160">
        <f>I209*H209</f>
        <v>0</v>
      </c>
    </row>
    <row r="210" s="2" customFormat="1" ht="16.32" customHeight="1">
      <c r="A210" s="40"/>
      <c r="B210" s="41"/>
      <c r="C210" s="324" t="s">
        <v>1</v>
      </c>
      <c r="D210" s="324" t="s">
        <v>207</v>
      </c>
      <c r="E210" s="325" t="s">
        <v>1</v>
      </c>
      <c r="F210" s="326" t="s">
        <v>1</v>
      </c>
      <c r="G210" s="327" t="s">
        <v>1</v>
      </c>
      <c r="H210" s="328"/>
      <c r="I210" s="329"/>
      <c r="J210" s="330">
        <f>BK210</f>
        <v>0</v>
      </c>
      <c r="K210" s="270"/>
      <c r="L210" s="43"/>
      <c r="M210" s="331" t="s">
        <v>1</v>
      </c>
      <c r="N210" s="332" t="s">
        <v>44</v>
      </c>
      <c r="O210" s="99"/>
      <c r="P210" s="99"/>
      <c r="Q210" s="99"/>
      <c r="R210" s="99"/>
      <c r="S210" s="99"/>
      <c r="T210" s="10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7" t="s">
        <v>707</v>
      </c>
      <c r="AU210" s="17" t="s">
        <v>85</v>
      </c>
      <c r="AY210" s="17" t="s">
        <v>707</v>
      </c>
      <c r="BE210" s="160">
        <f>IF(N210="základná",J210,0)</f>
        <v>0</v>
      </c>
      <c r="BF210" s="160">
        <f>IF(N210="znížená",J210,0)</f>
        <v>0</v>
      </c>
      <c r="BG210" s="160">
        <f>IF(N210="zákl. prenesená",J210,0)</f>
        <v>0</v>
      </c>
      <c r="BH210" s="160">
        <f>IF(N210="zníž. prenesená",J210,0)</f>
        <v>0</v>
      </c>
      <c r="BI210" s="160">
        <f>IF(N210="nulová",J210,0)</f>
        <v>0</v>
      </c>
      <c r="BJ210" s="17" t="s">
        <v>90</v>
      </c>
      <c r="BK210" s="160">
        <f>I210*H210</f>
        <v>0</v>
      </c>
    </row>
    <row r="211" s="2" customFormat="1" ht="16.32" customHeight="1">
      <c r="A211" s="40"/>
      <c r="B211" s="41"/>
      <c r="C211" s="324" t="s">
        <v>1</v>
      </c>
      <c r="D211" s="324" t="s">
        <v>207</v>
      </c>
      <c r="E211" s="325" t="s">
        <v>1</v>
      </c>
      <c r="F211" s="326" t="s">
        <v>1</v>
      </c>
      <c r="G211" s="327" t="s">
        <v>1</v>
      </c>
      <c r="H211" s="328"/>
      <c r="I211" s="329"/>
      <c r="J211" s="330">
        <f>BK211</f>
        <v>0</v>
      </c>
      <c r="K211" s="270"/>
      <c r="L211" s="43"/>
      <c r="M211" s="331" t="s">
        <v>1</v>
      </c>
      <c r="N211" s="332" t="s">
        <v>44</v>
      </c>
      <c r="O211" s="99"/>
      <c r="P211" s="99"/>
      <c r="Q211" s="99"/>
      <c r="R211" s="99"/>
      <c r="S211" s="99"/>
      <c r="T211" s="100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7" t="s">
        <v>707</v>
      </c>
      <c r="AU211" s="17" t="s">
        <v>85</v>
      </c>
      <c r="AY211" s="17" t="s">
        <v>707</v>
      </c>
      <c r="BE211" s="160">
        <f>IF(N211="základná",J211,0)</f>
        <v>0</v>
      </c>
      <c r="BF211" s="160">
        <f>IF(N211="znížená",J211,0)</f>
        <v>0</v>
      </c>
      <c r="BG211" s="160">
        <f>IF(N211="zákl. prenesená",J211,0)</f>
        <v>0</v>
      </c>
      <c r="BH211" s="160">
        <f>IF(N211="zníž. prenesená",J211,0)</f>
        <v>0</v>
      </c>
      <c r="BI211" s="160">
        <f>IF(N211="nulová",J211,0)</f>
        <v>0</v>
      </c>
      <c r="BJ211" s="17" t="s">
        <v>90</v>
      </c>
      <c r="BK211" s="160">
        <f>I211*H211</f>
        <v>0</v>
      </c>
    </row>
    <row r="212" s="2" customFormat="1" ht="16.32" customHeight="1">
      <c r="A212" s="40"/>
      <c r="B212" s="41"/>
      <c r="C212" s="324" t="s">
        <v>1</v>
      </c>
      <c r="D212" s="324" t="s">
        <v>207</v>
      </c>
      <c r="E212" s="325" t="s">
        <v>1</v>
      </c>
      <c r="F212" s="326" t="s">
        <v>1</v>
      </c>
      <c r="G212" s="327" t="s">
        <v>1</v>
      </c>
      <c r="H212" s="328"/>
      <c r="I212" s="329"/>
      <c r="J212" s="330">
        <f>BK212</f>
        <v>0</v>
      </c>
      <c r="K212" s="270"/>
      <c r="L212" s="43"/>
      <c r="M212" s="331" t="s">
        <v>1</v>
      </c>
      <c r="N212" s="332" t="s">
        <v>44</v>
      </c>
      <c r="O212" s="333"/>
      <c r="P212" s="333"/>
      <c r="Q212" s="333"/>
      <c r="R212" s="333"/>
      <c r="S212" s="333"/>
      <c r="T212" s="334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7" t="s">
        <v>707</v>
      </c>
      <c r="AU212" s="17" t="s">
        <v>85</v>
      </c>
      <c r="AY212" s="17" t="s">
        <v>707</v>
      </c>
      <c r="BE212" s="160">
        <f>IF(N212="základná",J212,0)</f>
        <v>0</v>
      </c>
      <c r="BF212" s="160">
        <f>IF(N212="znížená",J212,0)</f>
        <v>0</v>
      </c>
      <c r="BG212" s="160">
        <f>IF(N212="zákl. prenesená",J212,0)</f>
        <v>0</v>
      </c>
      <c r="BH212" s="160">
        <f>IF(N212="zníž. prenesená",J212,0)</f>
        <v>0</v>
      </c>
      <c r="BI212" s="160">
        <f>IF(N212="nulová",J212,0)</f>
        <v>0</v>
      </c>
      <c r="BJ212" s="17" t="s">
        <v>90</v>
      </c>
      <c r="BK212" s="160">
        <f>I212*H212</f>
        <v>0</v>
      </c>
    </row>
    <row r="213" s="2" customFormat="1" ht="6.96" customHeight="1">
      <c r="A213" s="40"/>
      <c r="B213" s="74"/>
      <c r="C213" s="75"/>
      <c r="D213" s="75"/>
      <c r="E213" s="75"/>
      <c r="F213" s="75"/>
      <c r="G213" s="75"/>
      <c r="H213" s="75"/>
      <c r="I213" s="75"/>
      <c r="J213" s="75"/>
      <c r="K213" s="75"/>
      <c r="L213" s="43"/>
      <c r="M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</row>
  </sheetData>
  <sheetProtection sheet="1" autoFilter="0" formatColumns="0" formatRows="0" objects="1" scenarios="1" spinCount="100000" saltValue="XoJm7qE4Cz5SHATZ1ox0Jk1u+ZAMJGaQYP53QW4BWyMmYm3upF9WWdvitk7xRlV/c2Eh+LOKpjhuUdEUqOpk/A==" hashValue="BnLu+Z+H7IMRqZ+P836IiSYYm+ihvLMf0XgvAhXxSOT/QUBNzwz1ZrCEqxy/x0IrjX0+OYC2J1VZ45ao1YAvjg==" algorithmName="SHA-512" password="C549"/>
  <autoFilter ref="C137:K212"/>
  <mergeCells count="20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D108:F108"/>
    <mergeCell ref="D109:F109"/>
    <mergeCell ref="D110:F110"/>
    <mergeCell ref="D111:F111"/>
    <mergeCell ref="D112:F112"/>
    <mergeCell ref="E124:H124"/>
    <mergeCell ref="E128:H128"/>
    <mergeCell ref="E126:H126"/>
    <mergeCell ref="E130:H130"/>
    <mergeCell ref="L2:V2"/>
  </mergeCells>
  <dataValidations count="2">
    <dataValidation type="list" allowBlank="1" showInputMessage="1" showErrorMessage="1" error="Povolené sú hodnoty K, M." sqref="D208:D213">
      <formula1>"K, M"</formula1>
    </dataValidation>
    <dataValidation type="list" allowBlank="1" showInputMessage="1" showErrorMessage="1" error="Povolené sú hodnoty základná, znížená, nulová." sqref="N208:N213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  <c r="AZ2" s="167" t="s">
        <v>115</v>
      </c>
      <c r="BA2" s="167" t="s">
        <v>1</v>
      </c>
      <c r="BB2" s="167" t="s">
        <v>1</v>
      </c>
      <c r="BC2" s="167" t="s">
        <v>1100</v>
      </c>
      <c r="BD2" s="167" t="s">
        <v>90</v>
      </c>
    </row>
    <row r="3" s="1" customFormat="1" ht="6.96" customHeight="1">
      <c r="B3" s="168"/>
      <c r="C3" s="169"/>
      <c r="D3" s="169"/>
      <c r="E3" s="169"/>
      <c r="F3" s="169"/>
      <c r="G3" s="169"/>
      <c r="H3" s="169"/>
      <c r="I3" s="169"/>
      <c r="J3" s="169"/>
      <c r="K3" s="169"/>
      <c r="L3" s="20"/>
      <c r="AT3" s="17" t="s">
        <v>78</v>
      </c>
      <c r="AZ3" s="167" t="s">
        <v>117</v>
      </c>
      <c r="BA3" s="167" t="s">
        <v>118</v>
      </c>
      <c r="BB3" s="167" t="s">
        <v>119</v>
      </c>
      <c r="BC3" s="167" t="s">
        <v>1101</v>
      </c>
      <c r="BD3" s="167" t="s">
        <v>90</v>
      </c>
    </row>
    <row r="4" s="1" customFormat="1" ht="24.96" customHeight="1">
      <c r="B4" s="20"/>
      <c r="D4" s="170" t="s">
        <v>121</v>
      </c>
      <c r="L4" s="20"/>
      <c r="M4" s="171" t="s">
        <v>9</v>
      </c>
      <c r="AT4" s="17" t="s">
        <v>4</v>
      </c>
      <c r="AZ4" s="167" t="s">
        <v>122</v>
      </c>
      <c r="BA4" s="167" t="s">
        <v>1</v>
      </c>
      <c r="BB4" s="167" t="s">
        <v>1</v>
      </c>
      <c r="BC4" s="167" t="s">
        <v>1102</v>
      </c>
      <c r="BD4" s="167" t="s">
        <v>90</v>
      </c>
    </row>
    <row r="5" s="1" customFormat="1" ht="6.96" customHeight="1">
      <c r="B5" s="20"/>
      <c r="L5" s="20"/>
      <c r="AZ5" s="167" t="s">
        <v>124</v>
      </c>
      <c r="BA5" s="167" t="s">
        <v>125</v>
      </c>
      <c r="BB5" s="167" t="s">
        <v>1</v>
      </c>
      <c r="BC5" s="167" t="s">
        <v>1103</v>
      </c>
      <c r="BD5" s="167" t="s">
        <v>90</v>
      </c>
    </row>
    <row r="6" s="1" customFormat="1" ht="12" customHeight="1">
      <c r="B6" s="20"/>
      <c r="D6" s="172" t="s">
        <v>15</v>
      </c>
      <c r="L6" s="20"/>
      <c r="AZ6" s="167" t="s">
        <v>127</v>
      </c>
      <c r="BA6" s="167" t="s">
        <v>1</v>
      </c>
      <c r="BB6" s="167" t="s">
        <v>1</v>
      </c>
      <c r="BC6" s="167" t="s">
        <v>1104</v>
      </c>
      <c r="BD6" s="167" t="s">
        <v>90</v>
      </c>
    </row>
    <row r="7" s="1" customFormat="1" ht="16.5" customHeight="1">
      <c r="B7" s="20"/>
      <c r="E7" s="173" t="str">
        <f>'Rekapitulácia stavby'!K6</f>
        <v>Depo Jurajov Dvor</v>
      </c>
      <c r="F7" s="172"/>
      <c r="G7" s="172"/>
      <c r="H7" s="172"/>
      <c r="L7" s="20"/>
      <c r="AZ7" s="167" t="s">
        <v>325</v>
      </c>
      <c r="BA7" s="167" t="s">
        <v>1105</v>
      </c>
      <c r="BB7" s="167" t="s">
        <v>1</v>
      </c>
      <c r="BC7" s="167" t="s">
        <v>1106</v>
      </c>
      <c r="BD7" s="167" t="s">
        <v>90</v>
      </c>
    </row>
    <row r="8" s="1" customFormat="1" ht="12" customHeight="1">
      <c r="B8" s="20"/>
      <c r="D8" s="172" t="s">
        <v>131</v>
      </c>
      <c r="L8" s="20"/>
      <c r="AZ8" s="167" t="s">
        <v>132</v>
      </c>
      <c r="BA8" s="167" t="s">
        <v>133</v>
      </c>
      <c r="BB8" s="167" t="s">
        <v>1</v>
      </c>
      <c r="BC8" s="167" t="s">
        <v>1107</v>
      </c>
      <c r="BD8" s="167" t="s">
        <v>90</v>
      </c>
    </row>
    <row r="9" s="2" customFormat="1" ht="16.5" customHeight="1">
      <c r="A9" s="40"/>
      <c r="B9" s="43"/>
      <c r="C9" s="40"/>
      <c r="D9" s="40"/>
      <c r="E9" s="173" t="s">
        <v>135</v>
      </c>
      <c r="F9" s="40"/>
      <c r="G9" s="40"/>
      <c r="H9" s="40"/>
      <c r="I9" s="40"/>
      <c r="J9" s="40"/>
      <c r="K9" s="40"/>
      <c r="L9" s="71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67" t="s">
        <v>136</v>
      </c>
      <c r="BA9" s="167" t="s">
        <v>1</v>
      </c>
      <c r="BB9" s="167" t="s">
        <v>1</v>
      </c>
      <c r="BC9" s="167" t="s">
        <v>1108</v>
      </c>
      <c r="BD9" s="167" t="s">
        <v>90</v>
      </c>
    </row>
    <row r="10" s="2" customFormat="1" ht="12" customHeight="1">
      <c r="A10" s="40"/>
      <c r="B10" s="43"/>
      <c r="C10" s="40"/>
      <c r="D10" s="172" t="s">
        <v>138</v>
      </c>
      <c r="E10" s="40"/>
      <c r="F10" s="40"/>
      <c r="G10" s="40"/>
      <c r="H10" s="40"/>
      <c r="I10" s="40"/>
      <c r="J10" s="40"/>
      <c r="K10" s="40"/>
      <c r="L10" s="71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67" t="s">
        <v>139</v>
      </c>
      <c r="BA10" s="167" t="s">
        <v>125</v>
      </c>
      <c r="BB10" s="167" t="s">
        <v>1</v>
      </c>
      <c r="BC10" s="167" t="s">
        <v>1109</v>
      </c>
      <c r="BD10" s="167" t="s">
        <v>90</v>
      </c>
    </row>
    <row r="11" s="2" customFormat="1" ht="16.5" customHeight="1">
      <c r="A11" s="40"/>
      <c r="B11" s="43"/>
      <c r="C11" s="40"/>
      <c r="D11" s="40"/>
      <c r="E11" s="174" t="s">
        <v>1110</v>
      </c>
      <c r="F11" s="40"/>
      <c r="G11" s="40"/>
      <c r="H11" s="40"/>
      <c r="I11" s="40"/>
      <c r="J11" s="40"/>
      <c r="K11" s="40"/>
      <c r="L11" s="7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167" t="s">
        <v>142</v>
      </c>
      <c r="BA11" s="167" t="s">
        <v>1</v>
      </c>
      <c r="BB11" s="167" t="s">
        <v>1</v>
      </c>
      <c r="BC11" s="167" t="s">
        <v>1106</v>
      </c>
      <c r="BD11" s="167" t="s">
        <v>90</v>
      </c>
    </row>
    <row r="12" s="2" customFormat="1">
      <c r="A12" s="40"/>
      <c r="B12" s="43"/>
      <c r="C12" s="40"/>
      <c r="D12" s="40"/>
      <c r="E12" s="40"/>
      <c r="F12" s="40"/>
      <c r="G12" s="40"/>
      <c r="H12" s="40"/>
      <c r="I12" s="40"/>
      <c r="J12" s="40"/>
      <c r="K12" s="40"/>
      <c r="L12" s="7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Z12" s="167" t="s">
        <v>144</v>
      </c>
      <c r="BA12" s="167" t="s">
        <v>1</v>
      </c>
      <c r="BB12" s="167" t="s">
        <v>1</v>
      </c>
      <c r="BC12" s="167" t="s">
        <v>1111</v>
      </c>
      <c r="BD12" s="167" t="s">
        <v>90</v>
      </c>
    </row>
    <row r="13" s="2" customFormat="1" ht="12" customHeight="1">
      <c r="A13" s="40"/>
      <c r="B13" s="43"/>
      <c r="C13" s="40"/>
      <c r="D13" s="172" t="s">
        <v>17</v>
      </c>
      <c r="E13" s="40"/>
      <c r="F13" s="149" t="s">
        <v>1</v>
      </c>
      <c r="G13" s="40"/>
      <c r="H13" s="40"/>
      <c r="I13" s="172" t="s">
        <v>18</v>
      </c>
      <c r="J13" s="149" t="s">
        <v>1</v>
      </c>
      <c r="K13" s="40"/>
      <c r="L13" s="7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Z13" s="167" t="s">
        <v>148</v>
      </c>
      <c r="BA13" s="167" t="s">
        <v>1</v>
      </c>
      <c r="BB13" s="167" t="s">
        <v>1</v>
      </c>
      <c r="BC13" s="167" t="s">
        <v>1112</v>
      </c>
      <c r="BD13" s="167" t="s">
        <v>90</v>
      </c>
    </row>
    <row r="14" s="2" customFormat="1" ht="12" customHeight="1">
      <c r="A14" s="40"/>
      <c r="B14" s="43"/>
      <c r="C14" s="40"/>
      <c r="D14" s="172" t="s">
        <v>19</v>
      </c>
      <c r="E14" s="40"/>
      <c r="F14" s="149" t="s">
        <v>20</v>
      </c>
      <c r="G14" s="40"/>
      <c r="H14" s="40"/>
      <c r="I14" s="172" t="s">
        <v>21</v>
      </c>
      <c r="J14" s="175" t="str">
        <f>'Rekapitulácia stavby'!AN8</f>
        <v>13. 2. 2025</v>
      </c>
      <c r="K14" s="40"/>
      <c r="L14" s="7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Z14" s="167" t="s">
        <v>150</v>
      </c>
      <c r="BA14" s="167" t="s">
        <v>1</v>
      </c>
      <c r="BB14" s="167" t="s">
        <v>1</v>
      </c>
      <c r="BC14" s="167" t="s">
        <v>1113</v>
      </c>
      <c r="BD14" s="167" t="s">
        <v>90</v>
      </c>
    </row>
    <row r="15" s="2" customFormat="1" ht="10.8" customHeight="1">
      <c r="A15" s="40"/>
      <c r="B15" s="43"/>
      <c r="C15" s="40"/>
      <c r="D15" s="40"/>
      <c r="E15" s="40"/>
      <c r="F15" s="40"/>
      <c r="G15" s="40"/>
      <c r="H15" s="40"/>
      <c r="I15" s="40"/>
      <c r="J15" s="40"/>
      <c r="K15" s="40"/>
      <c r="L15" s="7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Z15" s="167" t="s">
        <v>152</v>
      </c>
      <c r="BA15" s="167" t="s">
        <v>125</v>
      </c>
      <c r="BB15" s="167" t="s">
        <v>1</v>
      </c>
      <c r="BC15" s="167" t="s">
        <v>1114</v>
      </c>
      <c r="BD15" s="167" t="s">
        <v>90</v>
      </c>
    </row>
    <row r="16" s="2" customFormat="1" ht="12" customHeight="1">
      <c r="A16" s="40"/>
      <c r="B16" s="43"/>
      <c r="C16" s="40"/>
      <c r="D16" s="172" t="s">
        <v>23</v>
      </c>
      <c r="E16" s="40"/>
      <c r="F16" s="40"/>
      <c r="G16" s="40"/>
      <c r="H16" s="40"/>
      <c r="I16" s="172" t="s">
        <v>24</v>
      </c>
      <c r="J16" s="149" t="s">
        <v>25</v>
      </c>
      <c r="K16" s="40"/>
      <c r="L16" s="7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3"/>
      <c r="C17" s="40"/>
      <c r="D17" s="40"/>
      <c r="E17" s="149" t="s">
        <v>26</v>
      </c>
      <c r="F17" s="40"/>
      <c r="G17" s="40"/>
      <c r="H17" s="40"/>
      <c r="I17" s="172" t="s">
        <v>27</v>
      </c>
      <c r="J17" s="149" t="s">
        <v>28</v>
      </c>
      <c r="K17" s="40"/>
      <c r="L17" s="7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3"/>
      <c r="C18" s="40"/>
      <c r="D18" s="40"/>
      <c r="E18" s="40"/>
      <c r="F18" s="40"/>
      <c r="G18" s="40"/>
      <c r="H18" s="40"/>
      <c r="I18" s="40"/>
      <c r="J18" s="40"/>
      <c r="K18" s="40"/>
      <c r="L18" s="7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3"/>
      <c r="C19" s="40"/>
      <c r="D19" s="172" t="s">
        <v>29</v>
      </c>
      <c r="E19" s="40"/>
      <c r="F19" s="40"/>
      <c r="G19" s="40"/>
      <c r="H19" s="40"/>
      <c r="I19" s="172" t="s">
        <v>24</v>
      </c>
      <c r="J19" s="33" t="str">
        <f>'Rekapitulácia stavby'!AN13</f>
        <v>Vyplň údaj</v>
      </c>
      <c r="K19" s="40"/>
      <c r="L19" s="7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3"/>
      <c r="C20" s="40"/>
      <c r="D20" s="40"/>
      <c r="E20" s="33" t="str">
        <f>'Rekapitulácia stavby'!E14</f>
        <v>Vyplň údaj</v>
      </c>
      <c r="F20" s="149"/>
      <c r="G20" s="149"/>
      <c r="H20" s="149"/>
      <c r="I20" s="172" t="s">
        <v>27</v>
      </c>
      <c r="J20" s="33" t="str">
        <f>'Rekapitulácia stavby'!AN14</f>
        <v>Vyplň údaj</v>
      </c>
      <c r="K20" s="40"/>
      <c r="L20" s="7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3"/>
      <c r="C21" s="40"/>
      <c r="D21" s="40"/>
      <c r="E21" s="40"/>
      <c r="F21" s="40"/>
      <c r="G21" s="40"/>
      <c r="H21" s="40"/>
      <c r="I21" s="40"/>
      <c r="J21" s="40"/>
      <c r="K21" s="40"/>
      <c r="L21" s="7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3"/>
      <c r="C22" s="40"/>
      <c r="D22" s="172" t="s">
        <v>31</v>
      </c>
      <c r="E22" s="40"/>
      <c r="F22" s="40"/>
      <c r="G22" s="40"/>
      <c r="H22" s="40"/>
      <c r="I22" s="172" t="s">
        <v>24</v>
      </c>
      <c r="J22" s="149" t="str">
        <f>IF('Rekapitulácia stavby'!AN16="","",'Rekapitulácia stavby'!AN16)</f>
        <v/>
      </c>
      <c r="K22" s="40"/>
      <c r="L22" s="7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3"/>
      <c r="C23" s="40"/>
      <c r="D23" s="40"/>
      <c r="E23" s="149" t="str">
        <f>IF('Rekapitulácia stavby'!E17="","",'Rekapitulácia stavby'!E17)</f>
        <v xml:space="preserve"> </v>
      </c>
      <c r="F23" s="40"/>
      <c r="G23" s="40"/>
      <c r="H23" s="40"/>
      <c r="I23" s="172" t="s">
        <v>27</v>
      </c>
      <c r="J23" s="149" t="str">
        <f>IF('Rekapitulácia stavby'!AN17="","",'Rekapitulácia stavby'!AN17)</f>
        <v/>
      </c>
      <c r="K23" s="40"/>
      <c r="L23" s="7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3"/>
      <c r="C24" s="40"/>
      <c r="D24" s="40"/>
      <c r="E24" s="40"/>
      <c r="F24" s="40"/>
      <c r="G24" s="40"/>
      <c r="H24" s="40"/>
      <c r="I24" s="40"/>
      <c r="J24" s="40"/>
      <c r="K24" s="40"/>
      <c r="L24" s="7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3"/>
      <c r="C25" s="40"/>
      <c r="D25" s="172" t="s">
        <v>34</v>
      </c>
      <c r="E25" s="40"/>
      <c r="F25" s="40"/>
      <c r="G25" s="40"/>
      <c r="H25" s="40"/>
      <c r="I25" s="172" t="s">
        <v>24</v>
      </c>
      <c r="J25" s="149" t="str">
        <f>IF('Rekapitulácia stavby'!AN19="","",'Rekapitulácia stavby'!AN19)</f>
        <v/>
      </c>
      <c r="K25" s="40"/>
      <c r="L25" s="71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3"/>
      <c r="C26" s="40"/>
      <c r="D26" s="40"/>
      <c r="E26" s="149" t="str">
        <f>IF('Rekapitulácia stavby'!E20="","",'Rekapitulácia stavby'!E20)</f>
        <v xml:space="preserve"> </v>
      </c>
      <c r="F26" s="40"/>
      <c r="G26" s="40"/>
      <c r="H26" s="40"/>
      <c r="I26" s="172" t="s">
        <v>27</v>
      </c>
      <c r="J26" s="149" t="str">
        <f>IF('Rekapitulácia stavby'!AN20="","",'Rekapitulácia stavby'!AN20)</f>
        <v/>
      </c>
      <c r="K26" s="40"/>
      <c r="L26" s="7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3"/>
      <c r="C27" s="40"/>
      <c r="D27" s="40"/>
      <c r="E27" s="40"/>
      <c r="F27" s="40"/>
      <c r="G27" s="40"/>
      <c r="H27" s="40"/>
      <c r="I27" s="40"/>
      <c r="J27" s="40"/>
      <c r="K27" s="40"/>
      <c r="L27" s="7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3"/>
      <c r="C28" s="40"/>
      <c r="D28" s="172" t="s">
        <v>35</v>
      </c>
      <c r="E28" s="40"/>
      <c r="F28" s="40"/>
      <c r="G28" s="40"/>
      <c r="H28" s="40"/>
      <c r="I28" s="40"/>
      <c r="J28" s="40"/>
      <c r="K28" s="40"/>
      <c r="L28" s="7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76"/>
      <c r="B29" s="177"/>
      <c r="C29" s="176"/>
      <c r="D29" s="176"/>
      <c r="E29" s="178" t="s">
        <v>1</v>
      </c>
      <c r="F29" s="178"/>
      <c r="G29" s="178"/>
      <c r="H29" s="178"/>
      <c r="I29" s="176"/>
      <c r="J29" s="176"/>
      <c r="K29" s="176"/>
      <c r="L29" s="179"/>
      <c r="S29" s="176"/>
      <c r="T29" s="176"/>
      <c r="U29" s="176"/>
      <c r="V29" s="176"/>
      <c r="W29" s="176"/>
      <c r="X29" s="176"/>
      <c r="Y29" s="176"/>
      <c r="Z29" s="176"/>
      <c r="AA29" s="176"/>
      <c r="AB29" s="176"/>
      <c r="AC29" s="176"/>
      <c r="AD29" s="176"/>
      <c r="AE29" s="176"/>
    </row>
    <row r="30" s="2" customFormat="1" ht="6.96" customHeight="1">
      <c r="A30" s="40"/>
      <c r="B30" s="43"/>
      <c r="C30" s="40"/>
      <c r="D30" s="40"/>
      <c r="E30" s="40"/>
      <c r="F30" s="40"/>
      <c r="G30" s="40"/>
      <c r="H30" s="40"/>
      <c r="I30" s="40"/>
      <c r="J30" s="40"/>
      <c r="K30" s="40"/>
      <c r="L30" s="7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3"/>
      <c r="C31" s="40"/>
      <c r="D31" s="180"/>
      <c r="E31" s="180"/>
      <c r="F31" s="180"/>
      <c r="G31" s="180"/>
      <c r="H31" s="180"/>
      <c r="I31" s="180"/>
      <c r="J31" s="180"/>
      <c r="K31" s="180"/>
      <c r="L31" s="71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3"/>
      <c r="C32" s="40"/>
      <c r="D32" s="149" t="s">
        <v>154</v>
      </c>
      <c r="E32" s="40"/>
      <c r="F32" s="40"/>
      <c r="G32" s="40"/>
      <c r="H32" s="40"/>
      <c r="I32" s="40"/>
      <c r="J32" s="181">
        <f>J98</f>
        <v>0</v>
      </c>
      <c r="K32" s="40"/>
      <c r="L32" s="7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3"/>
      <c r="C33" s="40"/>
      <c r="D33" s="182" t="s">
        <v>109</v>
      </c>
      <c r="E33" s="40"/>
      <c r="F33" s="40"/>
      <c r="G33" s="40"/>
      <c r="H33" s="40"/>
      <c r="I33" s="40"/>
      <c r="J33" s="181">
        <f>J121</f>
        <v>0</v>
      </c>
      <c r="K33" s="40"/>
      <c r="L33" s="7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3"/>
      <c r="C34" s="40"/>
      <c r="D34" s="183" t="s">
        <v>38</v>
      </c>
      <c r="E34" s="40"/>
      <c r="F34" s="40"/>
      <c r="G34" s="40"/>
      <c r="H34" s="40"/>
      <c r="I34" s="40"/>
      <c r="J34" s="184">
        <f>ROUND(J32 + J33, 2)</f>
        <v>0</v>
      </c>
      <c r="K34" s="40"/>
      <c r="L34" s="7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3"/>
      <c r="C35" s="40"/>
      <c r="D35" s="180"/>
      <c r="E35" s="180"/>
      <c r="F35" s="180"/>
      <c r="G35" s="180"/>
      <c r="H35" s="180"/>
      <c r="I35" s="180"/>
      <c r="J35" s="180"/>
      <c r="K35" s="180"/>
      <c r="L35" s="7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40"/>
      <c r="F36" s="185" t="s">
        <v>40</v>
      </c>
      <c r="G36" s="40"/>
      <c r="H36" s="40"/>
      <c r="I36" s="185" t="s">
        <v>39</v>
      </c>
      <c r="J36" s="185" t="s">
        <v>41</v>
      </c>
      <c r="K36" s="40"/>
      <c r="L36" s="7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3"/>
      <c r="C37" s="40"/>
      <c r="D37" s="186" t="s">
        <v>42</v>
      </c>
      <c r="E37" s="187" t="s">
        <v>43</v>
      </c>
      <c r="F37" s="188">
        <f>ROUND((ROUND((SUM(BE121:BE128) + SUM(BE150:BE359)),  2) + SUM(BE361:BE365)), 2)</f>
        <v>0</v>
      </c>
      <c r="G37" s="189"/>
      <c r="H37" s="189"/>
      <c r="I37" s="190">
        <v>0.23000000000000001</v>
      </c>
      <c r="J37" s="188">
        <f>ROUND((ROUND(((SUM(BE121:BE128) + SUM(BE150:BE359))*I37),  2) + (SUM(BE361:BE365)*I37)), 2)</f>
        <v>0</v>
      </c>
      <c r="K37" s="40"/>
      <c r="L37" s="7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3"/>
      <c r="C38" s="40"/>
      <c r="D38" s="40"/>
      <c r="E38" s="187" t="s">
        <v>44</v>
      </c>
      <c r="F38" s="188">
        <f>ROUND((ROUND((SUM(BF121:BF128) + SUM(BF150:BF359)),  2) + SUM(BF361:BF365)), 2)</f>
        <v>0</v>
      </c>
      <c r="G38" s="189"/>
      <c r="H38" s="189"/>
      <c r="I38" s="190">
        <v>0.23000000000000001</v>
      </c>
      <c r="J38" s="188">
        <f>ROUND((ROUND(((SUM(BF121:BF128) + SUM(BF150:BF359))*I38),  2) + (SUM(BF361:BF365)*I38)), 2)</f>
        <v>0</v>
      </c>
      <c r="K38" s="40"/>
      <c r="L38" s="7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72" t="s">
        <v>45</v>
      </c>
      <c r="F39" s="191">
        <f>ROUND((ROUND((SUM(BG121:BG128) + SUM(BG150:BG359)),  2) + SUM(BG361:BG365)), 2)</f>
        <v>0</v>
      </c>
      <c r="G39" s="40"/>
      <c r="H39" s="40"/>
      <c r="I39" s="192">
        <v>0.23000000000000001</v>
      </c>
      <c r="J39" s="191">
        <f>0</f>
        <v>0</v>
      </c>
      <c r="K39" s="40"/>
      <c r="L39" s="71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3"/>
      <c r="C40" s="40"/>
      <c r="D40" s="40"/>
      <c r="E40" s="172" t="s">
        <v>46</v>
      </c>
      <c r="F40" s="191">
        <f>ROUND((ROUND((SUM(BH121:BH128) + SUM(BH150:BH359)),  2) + SUM(BH361:BH365)), 2)</f>
        <v>0</v>
      </c>
      <c r="G40" s="40"/>
      <c r="H40" s="40"/>
      <c r="I40" s="192">
        <v>0.23000000000000001</v>
      </c>
      <c r="J40" s="191">
        <f>0</f>
        <v>0</v>
      </c>
      <c r="K40" s="40"/>
      <c r="L40" s="71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3"/>
      <c r="C41" s="40"/>
      <c r="D41" s="40"/>
      <c r="E41" s="187" t="s">
        <v>47</v>
      </c>
      <c r="F41" s="188">
        <f>ROUND((ROUND((SUM(BI121:BI128) + SUM(BI150:BI359)),  2) + SUM(BI361:BI365)), 2)</f>
        <v>0</v>
      </c>
      <c r="G41" s="189"/>
      <c r="H41" s="189"/>
      <c r="I41" s="190">
        <v>0</v>
      </c>
      <c r="J41" s="188">
        <f>0</f>
        <v>0</v>
      </c>
      <c r="K41" s="40"/>
      <c r="L41" s="71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3"/>
      <c r="C42" s="40"/>
      <c r="D42" s="40"/>
      <c r="E42" s="40"/>
      <c r="F42" s="40"/>
      <c r="G42" s="40"/>
      <c r="H42" s="40"/>
      <c r="I42" s="40"/>
      <c r="J42" s="40"/>
      <c r="K42" s="40"/>
      <c r="L42" s="7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3"/>
      <c r="C43" s="193"/>
      <c r="D43" s="194" t="s">
        <v>48</v>
      </c>
      <c r="E43" s="195"/>
      <c r="F43" s="195"/>
      <c r="G43" s="196" t="s">
        <v>49</v>
      </c>
      <c r="H43" s="197" t="s">
        <v>50</v>
      </c>
      <c r="I43" s="195"/>
      <c r="J43" s="198">
        <f>SUM(J34:J41)</f>
        <v>0</v>
      </c>
      <c r="K43" s="199"/>
      <c r="L43" s="71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43"/>
      <c r="C44" s="40"/>
      <c r="D44" s="40"/>
      <c r="E44" s="40"/>
      <c r="F44" s="40"/>
      <c r="G44" s="40"/>
      <c r="H44" s="40"/>
      <c r="I44" s="40"/>
      <c r="J44" s="40"/>
      <c r="K44" s="40"/>
      <c r="L44" s="71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71"/>
      <c r="D50" s="200" t="s">
        <v>51</v>
      </c>
      <c r="E50" s="201"/>
      <c r="F50" s="201"/>
      <c r="G50" s="200" t="s">
        <v>52</v>
      </c>
      <c r="H50" s="201"/>
      <c r="I50" s="201"/>
      <c r="J50" s="201"/>
      <c r="K50" s="201"/>
      <c r="L50" s="71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202" t="s">
        <v>53</v>
      </c>
      <c r="E61" s="203"/>
      <c r="F61" s="204" t="s">
        <v>54</v>
      </c>
      <c r="G61" s="202" t="s">
        <v>53</v>
      </c>
      <c r="H61" s="203"/>
      <c r="I61" s="203"/>
      <c r="J61" s="205" t="s">
        <v>54</v>
      </c>
      <c r="K61" s="203"/>
      <c r="L61" s="71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200" t="s">
        <v>55</v>
      </c>
      <c r="E65" s="206"/>
      <c r="F65" s="206"/>
      <c r="G65" s="200" t="s">
        <v>56</v>
      </c>
      <c r="H65" s="206"/>
      <c r="I65" s="206"/>
      <c r="J65" s="206"/>
      <c r="K65" s="206"/>
      <c r="L65" s="71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202" t="s">
        <v>53</v>
      </c>
      <c r="E76" s="203"/>
      <c r="F76" s="204" t="s">
        <v>54</v>
      </c>
      <c r="G76" s="202" t="s">
        <v>53</v>
      </c>
      <c r="H76" s="203"/>
      <c r="I76" s="203"/>
      <c r="J76" s="205" t="s">
        <v>54</v>
      </c>
      <c r="K76" s="203"/>
      <c r="L76" s="71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207"/>
      <c r="C77" s="208"/>
      <c r="D77" s="208"/>
      <c r="E77" s="208"/>
      <c r="F77" s="208"/>
      <c r="G77" s="208"/>
      <c r="H77" s="208"/>
      <c r="I77" s="208"/>
      <c r="J77" s="208"/>
      <c r="K77" s="208"/>
      <c r="L77" s="71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209"/>
      <c r="C81" s="210"/>
      <c r="D81" s="210"/>
      <c r="E81" s="210"/>
      <c r="F81" s="210"/>
      <c r="G81" s="210"/>
      <c r="H81" s="210"/>
      <c r="I81" s="210"/>
      <c r="J81" s="210"/>
      <c r="K81" s="210"/>
      <c r="L81" s="71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155</v>
      </c>
      <c r="D82" s="42"/>
      <c r="E82" s="42"/>
      <c r="F82" s="42"/>
      <c r="G82" s="42"/>
      <c r="H82" s="42"/>
      <c r="I82" s="42"/>
      <c r="J82" s="42"/>
      <c r="K82" s="42"/>
      <c r="L82" s="71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71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15</v>
      </c>
      <c r="D84" s="42"/>
      <c r="E84" s="42"/>
      <c r="F84" s="42"/>
      <c r="G84" s="42"/>
      <c r="H84" s="42"/>
      <c r="I84" s="42"/>
      <c r="J84" s="42"/>
      <c r="K84" s="42"/>
      <c r="L84" s="71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211" t="str">
        <f>E7</f>
        <v>Depo Jurajov Dvor</v>
      </c>
      <c r="F85" s="32"/>
      <c r="G85" s="32"/>
      <c r="H85" s="32"/>
      <c r="I85" s="42"/>
      <c r="J85" s="42"/>
      <c r="K85" s="42"/>
      <c r="L85" s="71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1"/>
      <c r="C86" s="32" t="s">
        <v>131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40"/>
      <c r="B87" s="41"/>
      <c r="C87" s="42"/>
      <c r="D87" s="42"/>
      <c r="E87" s="211" t="s">
        <v>135</v>
      </c>
      <c r="F87" s="42"/>
      <c r="G87" s="42"/>
      <c r="H87" s="42"/>
      <c r="I87" s="42"/>
      <c r="J87" s="42"/>
      <c r="K87" s="42"/>
      <c r="L87" s="71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2" t="s">
        <v>138</v>
      </c>
      <c r="D88" s="42"/>
      <c r="E88" s="42"/>
      <c r="F88" s="42"/>
      <c r="G88" s="42"/>
      <c r="H88" s="42"/>
      <c r="I88" s="42"/>
      <c r="J88" s="42"/>
      <c r="K88" s="42"/>
      <c r="L88" s="71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84" t="str">
        <f>E11</f>
        <v>02_ŽENY - Rekonštrukcia šatne a wc ŽENY</v>
      </c>
      <c r="F89" s="42"/>
      <c r="G89" s="42"/>
      <c r="H89" s="42"/>
      <c r="I89" s="42"/>
      <c r="J89" s="42"/>
      <c r="K89" s="42"/>
      <c r="L89" s="71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71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2" t="s">
        <v>19</v>
      </c>
      <c r="D91" s="42"/>
      <c r="E91" s="42"/>
      <c r="F91" s="27" t="str">
        <f>F14</f>
        <v>Bratislava</v>
      </c>
      <c r="G91" s="42"/>
      <c r="H91" s="42"/>
      <c r="I91" s="32" t="s">
        <v>21</v>
      </c>
      <c r="J91" s="87" t="str">
        <f>IF(J14="","",J14)</f>
        <v>13. 2. 2025</v>
      </c>
      <c r="K91" s="42"/>
      <c r="L91" s="71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71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2" t="s">
        <v>23</v>
      </c>
      <c r="D93" s="42"/>
      <c r="E93" s="42"/>
      <c r="F93" s="27" t="str">
        <f>E17</f>
        <v>Dopravný podnik Bratislava, akciová spoločnosť</v>
      </c>
      <c r="G93" s="42"/>
      <c r="H93" s="42"/>
      <c r="I93" s="32" t="s">
        <v>31</v>
      </c>
      <c r="J93" s="36" t="str">
        <f>E23</f>
        <v xml:space="preserve"> </v>
      </c>
      <c r="K93" s="42"/>
      <c r="L93" s="71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2" t="s">
        <v>29</v>
      </c>
      <c r="D94" s="42"/>
      <c r="E94" s="42"/>
      <c r="F94" s="27" t="str">
        <f>IF(E20="","",E20)</f>
        <v>Vyplň údaj</v>
      </c>
      <c r="G94" s="42"/>
      <c r="H94" s="42"/>
      <c r="I94" s="32" t="s">
        <v>34</v>
      </c>
      <c r="J94" s="36" t="str">
        <f>E26</f>
        <v xml:space="preserve"> </v>
      </c>
      <c r="K94" s="42"/>
      <c r="L94" s="71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71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212" t="s">
        <v>156</v>
      </c>
      <c r="D96" s="165"/>
      <c r="E96" s="165"/>
      <c r="F96" s="165"/>
      <c r="G96" s="165"/>
      <c r="H96" s="165"/>
      <c r="I96" s="165"/>
      <c r="J96" s="213" t="s">
        <v>157</v>
      </c>
      <c r="K96" s="165"/>
      <c r="L96" s="71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71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214" t="s">
        <v>158</v>
      </c>
      <c r="D98" s="42"/>
      <c r="E98" s="42"/>
      <c r="F98" s="42"/>
      <c r="G98" s="42"/>
      <c r="H98" s="42"/>
      <c r="I98" s="42"/>
      <c r="J98" s="118">
        <f>J150</f>
        <v>0</v>
      </c>
      <c r="K98" s="42"/>
      <c r="L98" s="71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7" t="s">
        <v>159</v>
      </c>
    </row>
    <row r="99" s="9" customFormat="1" ht="24.96" customHeight="1">
      <c r="A99" s="9"/>
      <c r="B99" s="215"/>
      <c r="C99" s="216"/>
      <c r="D99" s="217" t="s">
        <v>160</v>
      </c>
      <c r="E99" s="218"/>
      <c r="F99" s="218"/>
      <c r="G99" s="218"/>
      <c r="H99" s="218"/>
      <c r="I99" s="218"/>
      <c r="J99" s="219">
        <f>J151</f>
        <v>0</v>
      </c>
      <c r="K99" s="216"/>
      <c r="L99" s="22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21"/>
      <c r="C100" s="140"/>
      <c r="D100" s="222" t="s">
        <v>161</v>
      </c>
      <c r="E100" s="223"/>
      <c r="F100" s="223"/>
      <c r="G100" s="223"/>
      <c r="H100" s="223"/>
      <c r="I100" s="223"/>
      <c r="J100" s="224">
        <f>J152</f>
        <v>0</v>
      </c>
      <c r="K100" s="140"/>
      <c r="L100" s="22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21"/>
      <c r="C101" s="140"/>
      <c r="D101" s="222" t="s">
        <v>162</v>
      </c>
      <c r="E101" s="223"/>
      <c r="F101" s="223"/>
      <c r="G101" s="223"/>
      <c r="H101" s="223"/>
      <c r="I101" s="223"/>
      <c r="J101" s="224">
        <f>J183</f>
        <v>0</v>
      </c>
      <c r="K101" s="140"/>
      <c r="L101" s="22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21"/>
      <c r="C102" s="140"/>
      <c r="D102" s="222" t="s">
        <v>163</v>
      </c>
      <c r="E102" s="223"/>
      <c r="F102" s="223"/>
      <c r="G102" s="223"/>
      <c r="H102" s="223"/>
      <c r="I102" s="223"/>
      <c r="J102" s="224">
        <f>J224</f>
        <v>0</v>
      </c>
      <c r="K102" s="140"/>
      <c r="L102" s="22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215"/>
      <c r="C103" s="216"/>
      <c r="D103" s="217" t="s">
        <v>164</v>
      </c>
      <c r="E103" s="218"/>
      <c r="F103" s="218"/>
      <c r="G103" s="218"/>
      <c r="H103" s="218"/>
      <c r="I103" s="218"/>
      <c r="J103" s="219">
        <f>J226</f>
        <v>0</v>
      </c>
      <c r="K103" s="216"/>
      <c r="L103" s="22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21"/>
      <c r="C104" s="140"/>
      <c r="D104" s="222" t="s">
        <v>165</v>
      </c>
      <c r="E104" s="223"/>
      <c r="F104" s="223"/>
      <c r="G104" s="223"/>
      <c r="H104" s="223"/>
      <c r="I104" s="223"/>
      <c r="J104" s="224">
        <f>J227</f>
        <v>0</v>
      </c>
      <c r="K104" s="140"/>
      <c r="L104" s="22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21"/>
      <c r="C105" s="140"/>
      <c r="D105" s="222" t="s">
        <v>167</v>
      </c>
      <c r="E105" s="223"/>
      <c r="F105" s="223"/>
      <c r="G105" s="223"/>
      <c r="H105" s="223"/>
      <c r="I105" s="223"/>
      <c r="J105" s="224">
        <f>J240</f>
        <v>0</v>
      </c>
      <c r="K105" s="140"/>
      <c r="L105" s="22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21"/>
      <c r="C106" s="140"/>
      <c r="D106" s="222" t="s">
        <v>168</v>
      </c>
      <c r="E106" s="223"/>
      <c r="F106" s="223"/>
      <c r="G106" s="223"/>
      <c r="H106" s="223"/>
      <c r="I106" s="223"/>
      <c r="J106" s="224">
        <f>J251</f>
        <v>0</v>
      </c>
      <c r="K106" s="140"/>
      <c r="L106" s="22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21"/>
      <c r="C107" s="140"/>
      <c r="D107" s="222" t="s">
        <v>169</v>
      </c>
      <c r="E107" s="223"/>
      <c r="F107" s="223"/>
      <c r="G107" s="223"/>
      <c r="H107" s="223"/>
      <c r="I107" s="223"/>
      <c r="J107" s="224">
        <f>J262</f>
        <v>0</v>
      </c>
      <c r="K107" s="140"/>
      <c r="L107" s="22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21"/>
      <c r="C108" s="140"/>
      <c r="D108" s="222" t="s">
        <v>170</v>
      </c>
      <c r="E108" s="223"/>
      <c r="F108" s="223"/>
      <c r="G108" s="223"/>
      <c r="H108" s="223"/>
      <c r="I108" s="223"/>
      <c r="J108" s="224">
        <f>J267</f>
        <v>0</v>
      </c>
      <c r="K108" s="140"/>
      <c r="L108" s="22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21"/>
      <c r="C109" s="140"/>
      <c r="D109" s="222" t="s">
        <v>171</v>
      </c>
      <c r="E109" s="223"/>
      <c r="F109" s="223"/>
      <c r="G109" s="223"/>
      <c r="H109" s="223"/>
      <c r="I109" s="223"/>
      <c r="J109" s="224">
        <f>J274</f>
        <v>0</v>
      </c>
      <c r="K109" s="140"/>
      <c r="L109" s="22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21"/>
      <c r="C110" s="140"/>
      <c r="D110" s="222" t="s">
        <v>172</v>
      </c>
      <c r="E110" s="223"/>
      <c r="F110" s="223"/>
      <c r="G110" s="223"/>
      <c r="H110" s="223"/>
      <c r="I110" s="223"/>
      <c r="J110" s="224">
        <f>J301</f>
        <v>0</v>
      </c>
      <c r="K110" s="140"/>
      <c r="L110" s="22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21"/>
      <c r="C111" s="140"/>
      <c r="D111" s="222" t="s">
        <v>173</v>
      </c>
      <c r="E111" s="223"/>
      <c r="F111" s="223"/>
      <c r="G111" s="223"/>
      <c r="H111" s="223"/>
      <c r="I111" s="223"/>
      <c r="J111" s="224">
        <f>J308</f>
        <v>0</v>
      </c>
      <c r="K111" s="140"/>
      <c r="L111" s="22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21"/>
      <c r="C112" s="140"/>
      <c r="D112" s="222" t="s">
        <v>174</v>
      </c>
      <c r="E112" s="223"/>
      <c r="F112" s="223"/>
      <c r="G112" s="223"/>
      <c r="H112" s="223"/>
      <c r="I112" s="223"/>
      <c r="J112" s="224">
        <f>J317</f>
        <v>0</v>
      </c>
      <c r="K112" s="140"/>
      <c r="L112" s="22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215"/>
      <c r="C113" s="216"/>
      <c r="D113" s="217" t="s">
        <v>175</v>
      </c>
      <c r="E113" s="218"/>
      <c r="F113" s="218"/>
      <c r="G113" s="218"/>
      <c r="H113" s="218"/>
      <c r="I113" s="218"/>
      <c r="J113" s="219">
        <f>J340</f>
        <v>0</v>
      </c>
      <c r="K113" s="216"/>
      <c r="L113" s="220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221"/>
      <c r="C114" s="140"/>
      <c r="D114" s="222" t="s">
        <v>176</v>
      </c>
      <c r="E114" s="223"/>
      <c r="F114" s="223"/>
      <c r="G114" s="223"/>
      <c r="H114" s="223"/>
      <c r="I114" s="223"/>
      <c r="J114" s="224">
        <f>J341</f>
        <v>0</v>
      </c>
      <c r="K114" s="140"/>
      <c r="L114" s="22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215"/>
      <c r="C115" s="216"/>
      <c r="D115" s="217" t="s">
        <v>177</v>
      </c>
      <c r="E115" s="218"/>
      <c r="F115" s="218"/>
      <c r="G115" s="218"/>
      <c r="H115" s="218"/>
      <c r="I115" s="218"/>
      <c r="J115" s="219">
        <f>J349</f>
        <v>0</v>
      </c>
      <c r="K115" s="216"/>
      <c r="L115" s="220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9" customFormat="1" ht="24.96" customHeight="1">
      <c r="A116" s="9"/>
      <c r="B116" s="215"/>
      <c r="C116" s="216"/>
      <c r="D116" s="217" t="s">
        <v>178</v>
      </c>
      <c r="E116" s="218"/>
      <c r="F116" s="218"/>
      <c r="G116" s="218"/>
      <c r="H116" s="218"/>
      <c r="I116" s="218"/>
      <c r="J116" s="219">
        <f>J351</f>
        <v>0</v>
      </c>
      <c r="K116" s="216"/>
      <c r="L116" s="220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9" customFormat="1" ht="24.96" customHeight="1">
      <c r="A117" s="9"/>
      <c r="B117" s="215"/>
      <c r="C117" s="216"/>
      <c r="D117" s="217" t="s">
        <v>179</v>
      </c>
      <c r="E117" s="218"/>
      <c r="F117" s="218"/>
      <c r="G117" s="218"/>
      <c r="H117" s="218"/>
      <c r="I117" s="218"/>
      <c r="J117" s="219">
        <f>J356</f>
        <v>0</v>
      </c>
      <c r="K117" s="216"/>
      <c r="L117" s="220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9" customFormat="1" ht="21.84" customHeight="1">
      <c r="A118" s="9"/>
      <c r="B118" s="215"/>
      <c r="C118" s="216"/>
      <c r="D118" s="226" t="s">
        <v>180</v>
      </c>
      <c r="E118" s="216"/>
      <c r="F118" s="216"/>
      <c r="G118" s="216"/>
      <c r="H118" s="216"/>
      <c r="I118" s="216"/>
      <c r="J118" s="227">
        <f>J360</f>
        <v>0</v>
      </c>
      <c r="K118" s="216"/>
      <c r="L118" s="220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2" customFormat="1" ht="21.84" customHeight="1">
      <c r="A119" s="40"/>
      <c r="B119" s="41"/>
      <c r="C119" s="42"/>
      <c r="D119" s="42"/>
      <c r="E119" s="42"/>
      <c r="F119" s="42"/>
      <c r="G119" s="42"/>
      <c r="H119" s="42"/>
      <c r="I119" s="42"/>
      <c r="J119" s="42"/>
      <c r="K119" s="42"/>
      <c r="L119" s="71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6.96" customHeight="1">
      <c r="A120" s="40"/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71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29.28" customHeight="1">
      <c r="A121" s="40"/>
      <c r="B121" s="41"/>
      <c r="C121" s="214" t="s">
        <v>181</v>
      </c>
      <c r="D121" s="42"/>
      <c r="E121" s="42"/>
      <c r="F121" s="42"/>
      <c r="G121" s="42"/>
      <c r="H121" s="42"/>
      <c r="I121" s="42"/>
      <c r="J121" s="228">
        <f>ROUND(J122 + J123 + J124 + J125 + J126 + J127,2)</f>
        <v>0</v>
      </c>
      <c r="K121" s="42"/>
      <c r="L121" s="71"/>
      <c r="N121" s="229" t="s">
        <v>42</v>
      </c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8" customHeight="1">
      <c r="A122" s="40"/>
      <c r="B122" s="41"/>
      <c r="C122" s="42"/>
      <c r="D122" s="161" t="s">
        <v>182</v>
      </c>
      <c r="E122" s="156"/>
      <c r="F122" s="156"/>
      <c r="G122" s="42"/>
      <c r="H122" s="42"/>
      <c r="I122" s="42"/>
      <c r="J122" s="157">
        <v>0</v>
      </c>
      <c r="K122" s="42"/>
      <c r="L122" s="230"/>
      <c r="M122" s="231"/>
      <c r="N122" s="232" t="s">
        <v>44</v>
      </c>
      <c r="O122" s="231"/>
      <c r="P122" s="231"/>
      <c r="Q122" s="231"/>
      <c r="R122" s="231"/>
      <c r="S122" s="233"/>
      <c r="T122" s="233"/>
      <c r="U122" s="233"/>
      <c r="V122" s="233"/>
      <c r="W122" s="233"/>
      <c r="X122" s="233"/>
      <c r="Y122" s="233"/>
      <c r="Z122" s="233"/>
      <c r="AA122" s="233"/>
      <c r="AB122" s="233"/>
      <c r="AC122" s="233"/>
      <c r="AD122" s="233"/>
      <c r="AE122" s="233"/>
      <c r="AF122" s="231"/>
      <c r="AG122" s="231"/>
      <c r="AH122" s="231"/>
      <c r="AI122" s="231"/>
      <c r="AJ122" s="231"/>
      <c r="AK122" s="231"/>
      <c r="AL122" s="231"/>
      <c r="AM122" s="231"/>
      <c r="AN122" s="231"/>
      <c r="AO122" s="231"/>
      <c r="AP122" s="231"/>
      <c r="AQ122" s="231"/>
      <c r="AR122" s="231"/>
      <c r="AS122" s="231"/>
      <c r="AT122" s="231"/>
      <c r="AU122" s="231"/>
      <c r="AV122" s="231"/>
      <c r="AW122" s="231"/>
      <c r="AX122" s="231"/>
      <c r="AY122" s="234" t="s">
        <v>183</v>
      </c>
      <c r="AZ122" s="231"/>
      <c r="BA122" s="231"/>
      <c r="BB122" s="231"/>
      <c r="BC122" s="231"/>
      <c r="BD122" s="231"/>
      <c r="BE122" s="235">
        <f>IF(N122="základná",J122,0)</f>
        <v>0</v>
      </c>
      <c r="BF122" s="235">
        <f>IF(N122="znížená",J122,0)</f>
        <v>0</v>
      </c>
      <c r="BG122" s="235">
        <f>IF(N122="zákl. prenesená",J122,0)</f>
        <v>0</v>
      </c>
      <c r="BH122" s="235">
        <f>IF(N122="zníž. prenesená",J122,0)</f>
        <v>0</v>
      </c>
      <c r="BI122" s="235">
        <f>IF(N122="nulová",J122,0)</f>
        <v>0</v>
      </c>
      <c r="BJ122" s="234" t="s">
        <v>90</v>
      </c>
      <c r="BK122" s="231"/>
      <c r="BL122" s="231"/>
      <c r="BM122" s="231"/>
    </row>
    <row r="123" s="2" customFormat="1" ht="18" customHeight="1">
      <c r="A123" s="40"/>
      <c r="B123" s="41"/>
      <c r="C123" s="42"/>
      <c r="D123" s="161" t="s">
        <v>184</v>
      </c>
      <c r="E123" s="156"/>
      <c r="F123" s="156"/>
      <c r="G123" s="42"/>
      <c r="H123" s="42"/>
      <c r="I123" s="42"/>
      <c r="J123" s="157">
        <v>0</v>
      </c>
      <c r="K123" s="42"/>
      <c r="L123" s="230"/>
      <c r="M123" s="231"/>
      <c r="N123" s="232" t="s">
        <v>44</v>
      </c>
      <c r="O123" s="231"/>
      <c r="P123" s="231"/>
      <c r="Q123" s="231"/>
      <c r="R123" s="231"/>
      <c r="S123" s="233"/>
      <c r="T123" s="233"/>
      <c r="U123" s="233"/>
      <c r="V123" s="233"/>
      <c r="W123" s="233"/>
      <c r="X123" s="233"/>
      <c r="Y123" s="233"/>
      <c r="Z123" s="233"/>
      <c r="AA123" s="233"/>
      <c r="AB123" s="233"/>
      <c r="AC123" s="233"/>
      <c r="AD123" s="233"/>
      <c r="AE123" s="233"/>
      <c r="AF123" s="231"/>
      <c r="AG123" s="231"/>
      <c r="AH123" s="231"/>
      <c r="AI123" s="231"/>
      <c r="AJ123" s="231"/>
      <c r="AK123" s="231"/>
      <c r="AL123" s="231"/>
      <c r="AM123" s="231"/>
      <c r="AN123" s="231"/>
      <c r="AO123" s="231"/>
      <c r="AP123" s="231"/>
      <c r="AQ123" s="231"/>
      <c r="AR123" s="231"/>
      <c r="AS123" s="231"/>
      <c r="AT123" s="231"/>
      <c r="AU123" s="231"/>
      <c r="AV123" s="231"/>
      <c r="AW123" s="231"/>
      <c r="AX123" s="231"/>
      <c r="AY123" s="234" t="s">
        <v>183</v>
      </c>
      <c r="AZ123" s="231"/>
      <c r="BA123" s="231"/>
      <c r="BB123" s="231"/>
      <c r="BC123" s="231"/>
      <c r="BD123" s="231"/>
      <c r="BE123" s="235">
        <f>IF(N123="základná",J123,0)</f>
        <v>0</v>
      </c>
      <c r="BF123" s="235">
        <f>IF(N123="znížená",J123,0)</f>
        <v>0</v>
      </c>
      <c r="BG123" s="235">
        <f>IF(N123="zákl. prenesená",J123,0)</f>
        <v>0</v>
      </c>
      <c r="BH123" s="235">
        <f>IF(N123="zníž. prenesená",J123,0)</f>
        <v>0</v>
      </c>
      <c r="BI123" s="235">
        <f>IF(N123="nulová",J123,0)</f>
        <v>0</v>
      </c>
      <c r="BJ123" s="234" t="s">
        <v>90</v>
      </c>
      <c r="BK123" s="231"/>
      <c r="BL123" s="231"/>
      <c r="BM123" s="231"/>
    </row>
    <row r="124" s="2" customFormat="1" ht="18" customHeight="1">
      <c r="A124" s="40"/>
      <c r="B124" s="41"/>
      <c r="C124" s="42"/>
      <c r="D124" s="161" t="s">
        <v>185</v>
      </c>
      <c r="E124" s="156"/>
      <c r="F124" s="156"/>
      <c r="G124" s="42"/>
      <c r="H124" s="42"/>
      <c r="I124" s="42"/>
      <c r="J124" s="157">
        <v>0</v>
      </c>
      <c r="K124" s="42"/>
      <c r="L124" s="230"/>
      <c r="M124" s="231"/>
      <c r="N124" s="232" t="s">
        <v>44</v>
      </c>
      <c r="O124" s="231"/>
      <c r="P124" s="231"/>
      <c r="Q124" s="231"/>
      <c r="R124" s="231"/>
      <c r="S124" s="233"/>
      <c r="T124" s="233"/>
      <c r="U124" s="233"/>
      <c r="V124" s="233"/>
      <c r="W124" s="233"/>
      <c r="X124" s="233"/>
      <c r="Y124" s="233"/>
      <c r="Z124" s="233"/>
      <c r="AA124" s="233"/>
      <c r="AB124" s="233"/>
      <c r="AC124" s="233"/>
      <c r="AD124" s="233"/>
      <c r="AE124" s="233"/>
      <c r="AF124" s="231"/>
      <c r="AG124" s="231"/>
      <c r="AH124" s="231"/>
      <c r="AI124" s="231"/>
      <c r="AJ124" s="231"/>
      <c r="AK124" s="231"/>
      <c r="AL124" s="231"/>
      <c r="AM124" s="231"/>
      <c r="AN124" s="231"/>
      <c r="AO124" s="231"/>
      <c r="AP124" s="231"/>
      <c r="AQ124" s="231"/>
      <c r="AR124" s="231"/>
      <c r="AS124" s="231"/>
      <c r="AT124" s="231"/>
      <c r="AU124" s="231"/>
      <c r="AV124" s="231"/>
      <c r="AW124" s="231"/>
      <c r="AX124" s="231"/>
      <c r="AY124" s="234" t="s">
        <v>183</v>
      </c>
      <c r="AZ124" s="231"/>
      <c r="BA124" s="231"/>
      <c r="BB124" s="231"/>
      <c r="BC124" s="231"/>
      <c r="BD124" s="231"/>
      <c r="BE124" s="235">
        <f>IF(N124="základná",J124,0)</f>
        <v>0</v>
      </c>
      <c r="BF124" s="235">
        <f>IF(N124="znížená",J124,0)</f>
        <v>0</v>
      </c>
      <c r="BG124" s="235">
        <f>IF(N124="zákl. prenesená",J124,0)</f>
        <v>0</v>
      </c>
      <c r="BH124" s="235">
        <f>IF(N124="zníž. prenesená",J124,0)</f>
        <v>0</v>
      </c>
      <c r="BI124" s="235">
        <f>IF(N124="nulová",J124,0)</f>
        <v>0</v>
      </c>
      <c r="BJ124" s="234" t="s">
        <v>90</v>
      </c>
      <c r="BK124" s="231"/>
      <c r="BL124" s="231"/>
      <c r="BM124" s="231"/>
    </row>
    <row r="125" s="2" customFormat="1" ht="18" customHeight="1">
      <c r="A125" s="40"/>
      <c r="B125" s="41"/>
      <c r="C125" s="42"/>
      <c r="D125" s="161" t="s">
        <v>186</v>
      </c>
      <c r="E125" s="156"/>
      <c r="F125" s="156"/>
      <c r="G125" s="42"/>
      <c r="H125" s="42"/>
      <c r="I125" s="42"/>
      <c r="J125" s="157">
        <v>0</v>
      </c>
      <c r="K125" s="42"/>
      <c r="L125" s="230"/>
      <c r="M125" s="231"/>
      <c r="N125" s="232" t="s">
        <v>44</v>
      </c>
      <c r="O125" s="231"/>
      <c r="P125" s="231"/>
      <c r="Q125" s="231"/>
      <c r="R125" s="231"/>
      <c r="S125" s="233"/>
      <c r="T125" s="233"/>
      <c r="U125" s="233"/>
      <c r="V125" s="233"/>
      <c r="W125" s="233"/>
      <c r="X125" s="233"/>
      <c r="Y125" s="233"/>
      <c r="Z125" s="233"/>
      <c r="AA125" s="233"/>
      <c r="AB125" s="233"/>
      <c r="AC125" s="233"/>
      <c r="AD125" s="233"/>
      <c r="AE125" s="233"/>
      <c r="AF125" s="231"/>
      <c r="AG125" s="231"/>
      <c r="AH125" s="231"/>
      <c r="AI125" s="231"/>
      <c r="AJ125" s="231"/>
      <c r="AK125" s="231"/>
      <c r="AL125" s="231"/>
      <c r="AM125" s="231"/>
      <c r="AN125" s="231"/>
      <c r="AO125" s="231"/>
      <c r="AP125" s="231"/>
      <c r="AQ125" s="231"/>
      <c r="AR125" s="231"/>
      <c r="AS125" s="231"/>
      <c r="AT125" s="231"/>
      <c r="AU125" s="231"/>
      <c r="AV125" s="231"/>
      <c r="AW125" s="231"/>
      <c r="AX125" s="231"/>
      <c r="AY125" s="234" t="s">
        <v>183</v>
      </c>
      <c r="AZ125" s="231"/>
      <c r="BA125" s="231"/>
      <c r="BB125" s="231"/>
      <c r="BC125" s="231"/>
      <c r="BD125" s="231"/>
      <c r="BE125" s="235">
        <f>IF(N125="základná",J125,0)</f>
        <v>0</v>
      </c>
      <c r="BF125" s="235">
        <f>IF(N125="znížená",J125,0)</f>
        <v>0</v>
      </c>
      <c r="BG125" s="235">
        <f>IF(N125="zákl. prenesená",J125,0)</f>
        <v>0</v>
      </c>
      <c r="BH125" s="235">
        <f>IF(N125="zníž. prenesená",J125,0)</f>
        <v>0</v>
      </c>
      <c r="BI125" s="235">
        <f>IF(N125="nulová",J125,0)</f>
        <v>0</v>
      </c>
      <c r="BJ125" s="234" t="s">
        <v>90</v>
      </c>
      <c r="BK125" s="231"/>
      <c r="BL125" s="231"/>
      <c r="BM125" s="231"/>
    </row>
    <row r="126" s="2" customFormat="1" ht="18" customHeight="1">
      <c r="A126" s="40"/>
      <c r="B126" s="41"/>
      <c r="C126" s="42"/>
      <c r="D126" s="161" t="s">
        <v>187</v>
      </c>
      <c r="E126" s="156"/>
      <c r="F126" s="156"/>
      <c r="G126" s="42"/>
      <c r="H126" s="42"/>
      <c r="I126" s="42"/>
      <c r="J126" s="157">
        <v>0</v>
      </c>
      <c r="K126" s="42"/>
      <c r="L126" s="230"/>
      <c r="M126" s="231"/>
      <c r="N126" s="232" t="s">
        <v>44</v>
      </c>
      <c r="O126" s="231"/>
      <c r="P126" s="231"/>
      <c r="Q126" s="231"/>
      <c r="R126" s="231"/>
      <c r="S126" s="233"/>
      <c r="T126" s="233"/>
      <c r="U126" s="233"/>
      <c r="V126" s="233"/>
      <c r="W126" s="233"/>
      <c r="X126" s="233"/>
      <c r="Y126" s="233"/>
      <c r="Z126" s="233"/>
      <c r="AA126" s="233"/>
      <c r="AB126" s="233"/>
      <c r="AC126" s="233"/>
      <c r="AD126" s="233"/>
      <c r="AE126" s="233"/>
      <c r="AF126" s="231"/>
      <c r="AG126" s="231"/>
      <c r="AH126" s="231"/>
      <c r="AI126" s="231"/>
      <c r="AJ126" s="231"/>
      <c r="AK126" s="231"/>
      <c r="AL126" s="231"/>
      <c r="AM126" s="231"/>
      <c r="AN126" s="231"/>
      <c r="AO126" s="231"/>
      <c r="AP126" s="231"/>
      <c r="AQ126" s="231"/>
      <c r="AR126" s="231"/>
      <c r="AS126" s="231"/>
      <c r="AT126" s="231"/>
      <c r="AU126" s="231"/>
      <c r="AV126" s="231"/>
      <c r="AW126" s="231"/>
      <c r="AX126" s="231"/>
      <c r="AY126" s="234" t="s">
        <v>183</v>
      </c>
      <c r="AZ126" s="231"/>
      <c r="BA126" s="231"/>
      <c r="BB126" s="231"/>
      <c r="BC126" s="231"/>
      <c r="BD126" s="231"/>
      <c r="BE126" s="235">
        <f>IF(N126="základná",J126,0)</f>
        <v>0</v>
      </c>
      <c r="BF126" s="235">
        <f>IF(N126="znížená",J126,0)</f>
        <v>0</v>
      </c>
      <c r="BG126" s="235">
        <f>IF(N126="zákl. prenesená",J126,0)</f>
        <v>0</v>
      </c>
      <c r="BH126" s="235">
        <f>IF(N126="zníž. prenesená",J126,0)</f>
        <v>0</v>
      </c>
      <c r="BI126" s="235">
        <f>IF(N126="nulová",J126,0)</f>
        <v>0</v>
      </c>
      <c r="BJ126" s="234" t="s">
        <v>90</v>
      </c>
      <c r="BK126" s="231"/>
      <c r="BL126" s="231"/>
      <c r="BM126" s="231"/>
    </row>
    <row r="127" s="2" customFormat="1" ht="18" customHeight="1">
      <c r="A127" s="40"/>
      <c r="B127" s="41"/>
      <c r="C127" s="42"/>
      <c r="D127" s="156" t="s">
        <v>188</v>
      </c>
      <c r="E127" s="42"/>
      <c r="F127" s="42"/>
      <c r="G127" s="42"/>
      <c r="H127" s="42"/>
      <c r="I127" s="42"/>
      <c r="J127" s="157">
        <f>ROUND(J32*T127,2)</f>
        <v>0</v>
      </c>
      <c r="K127" s="42"/>
      <c r="L127" s="230"/>
      <c r="M127" s="231"/>
      <c r="N127" s="232" t="s">
        <v>44</v>
      </c>
      <c r="O127" s="231"/>
      <c r="P127" s="231"/>
      <c r="Q127" s="231"/>
      <c r="R127" s="231"/>
      <c r="S127" s="233"/>
      <c r="T127" s="233"/>
      <c r="U127" s="233"/>
      <c r="V127" s="233"/>
      <c r="W127" s="233"/>
      <c r="X127" s="233"/>
      <c r="Y127" s="233"/>
      <c r="Z127" s="233"/>
      <c r="AA127" s="233"/>
      <c r="AB127" s="233"/>
      <c r="AC127" s="233"/>
      <c r="AD127" s="233"/>
      <c r="AE127" s="233"/>
      <c r="AF127" s="231"/>
      <c r="AG127" s="231"/>
      <c r="AH127" s="231"/>
      <c r="AI127" s="231"/>
      <c r="AJ127" s="231"/>
      <c r="AK127" s="231"/>
      <c r="AL127" s="231"/>
      <c r="AM127" s="231"/>
      <c r="AN127" s="231"/>
      <c r="AO127" s="231"/>
      <c r="AP127" s="231"/>
      <c r="AQ127" s="231"/>
      <c r="AR127" s="231"/>
      <c r="AS127" s="231"/>
      <c r="AT127" s="231"/>
      <c r="AU127" s="231"/>
      <c r="AV127" s="231"/>
      <c r="AW127" s="231"/>
      <c r="AX127" s="231"/>
      <c r="AY127" s="234" t="s">
        <v>189</v>
      </c>
      <c r="AZ127" s="231"/>
      <c r="BA127" s="231"/>
      <c r="BB127" s="231"/>
      <c r="BC127" s="231"/>
      <c r="BD127" s="231"/>
      <c r="BE127" s="235">
        <f>IF(N127="základná",J127,0)</f>
        <v>0</v>
      </c>
      <c r="BF127" s="235">
        <f>IF(N127="znížená",J127,0)</f>
        <v>0</v>
      </c>
      <c r="BG127" s="235">
        <f>IF(N127="zákl. prenesená",J127,0)</f>
        <v>0</v>
      </c>
      <c r="BH127" s="235">
        <f>IF(N127="zníž. prenesená",J127,0)</f>
        <v>0</v>
      </c>
      <c r="BI127" s="235">
        <f>IF(N127="nulová",J127,0)</f>
        <v>0</v>
      </c>
      <c r="BJ127" s="234" t="s">
        <v>90</v>
      </c>
      <c r="BK127" s="231"/>
      <c r="BL127" s="231"/>
      <c r="BM127" s="231"/>
    </row>
    <row r="128" s="2" customFormat="1">
      <c r="A128" s="40"/>
      <c r="B128" s="41"/>
      <c r="C128" s="42"/>
      <c r="D128" s="42"/>
      <c r="E128" s="42"/>
      <c r="F128" s="42"/>
      <c r="G128" s="42"/>
      <c r="H128" s="42"/>
      <c r="I128" s="42"/>
      <c r="J128" s="42"/>
      <c r="K128" s="42"/>
      <c r="L128" s="71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29.28" customHeight="1">
      <c r="A129" s="40"/>
      <c r="B129" s="41"/>
      <c r="C129" s="164" t="s">
        <v>114</v>
      </c>
      <c r="D129" s="165"/>
      <c r="E129" s="165"/>
      <c r="F129" s="165"/>
      <c r="G129" s="165"/>
      <c r="H129" s="165"/>
      <c r="I129" s="165"/>
      <c r="J129" s="166">
        <f>ROUND(J98+J121,2)</f>
        <v>0</v>
      </c>
      <c r="K129" s="165"/>
      <c r="L129" s="71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2" customFormat="1" ht="6.96" customHeight="1">
      <c r="A130" s="40"/>
      <c r="B130" s="74"/>
      <c r="C130" s="75"/>
      <c r="D130" s="75"/>
      <c r="E130" s="75"/>
      <c r="F130" s="75"/>
      <c r="G130" s="75"/>
      <c r="H130" s="75"/>
      <c r="I130" s="75"/>
      <c r="J130" s="75"/>
      <c r="K130" s="75"/>
      <c r="L130" s="71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4" s="2" customFormat="1" ht="6.96" customHeight="1">
      <c r="A134" s="40"/>
      <c r="B134" s="76"/>
      <c r="C134" s="77"/>
      <c r="D134" s="77"/>
      <c r="E134" s="77"/>
      <c r="F134" s="77"/>
      <c r="G134" s="77"/>
      <c r="H134" s="77"/>
      <c r="I134" s="77"/>
      <c r="J134" s="77"/>
      <c r="K134" s="77"/>
      <c r="L134" s="71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</row>
    <row r="135" s="2" customFormat="1" ht="24.96" customHeight="1">
      <c r="A135" s="40"/>
      <c r="B135" s="41"/>
      <c r="C135" s="23" t="s">
        <v>190</v>
      </c>
      <c r="D135" s="42"/>
      <c r="E135" s="42"/>
      <c r="F135" s="42"/>
      <c r="G135" s="42"/>
      <c r="H135" s="42"/>
      <c r="I135" s="42"/>
      <c r="J135" s="42"/>
      <c r="K135" s="42"/>
      <c r="L135" s="71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</row>
    <row r="136" s="2" customFormat="1" ht="6.96" customHeight="1">
      <c r="A136" s="40"/>
      <c r="B136" s="41"/>
      <c r="C136" s="42"/>
      <c r="D136" s="42"/>
      <c r="E136" s="42"/>
      <c r="F136" s="42"/>
      <c r="G136" s="42"/>
      <c r="H136" s="42"/>
      <c r="I136" s="42"/>
      <c r="J136" s="42"/>
      <c r="K136" s="42"/>
      <c r="L136" s="71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</row>
    <row r="137" s="2" customFormat="1" ht="12" customHeight="1">
      <c r="A137" s="40"/>
      <c r="B137" s="41"/>
      <c r="C137" s="32" t="s">
        <v>15</v>
      </c>
      <c r="D137" s="42"/>
      <c r="E137" s="42"/>
      <c r="F137" s="42"/>
      <c r="G137" s="42"/>
      <c r="H137" s="42"/>
      <c r="I137" s="42"/>
      <c r="J137" s="42"/>
      <c r="K137" s="42"/>
      <c r="L137" s="71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</row>
    <row r="138" s="2" customFormat="1" ht="16.5" customHeight="1">
      <c r="A138" s="40"/>
      <c r="B138" s="41"/>
      <c r="C138" s="42"/>
      <c r="D138" s="42"/>
      <c r="E138" s="211" t="str">
        <f>E7</f>
        <v>Depo Jurajov Dvor</v>
      </c>
      <c r="F138" s="32"/>
      <c r="G138" s="32"/>
      <c r="H138" s="32"/>
      <c r="I138" s="42"/>
      <c r="J138" s="42"/>
      <c r="K138" s="42"/>
      <c r="L138" s="71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</row>
    <row r="139" s="1" customFormat="1" ht="12" customHeight="1">
      <c r="B139" s="21"/>
      <c r="C139" s="32" t="s">
        <v>131</v>
      </c>
      <c r="D139" s="22"/>
      <c r="E139" s="22"/>
      <c r="F139" s="22"/>
      <c r="G139" s="22"/>
      <c r="H139" s="22"/>
      <c r="I139" s="22"/>
      <c r="J139" s="22"/>
      <c r="K139" s="22"/>
      <c r="L139" s="20"/>
    </row>
    <row r="140" s="2" customFormat="1" ht="16.5" customHeight="1">
      <c r="A140" s="40"/>
      <c r="B140" s="41"/>
      <c r="C140" s="42"/>
      <c r="D140" s="42"/>
      <c r="E140" s="211" t="s">
        <v>135</v>
      </c>
      <c r="F140" s="42"/>
      <c r="G140" s="42"/>
      <c r="H140" s="42"/>
      <c r="I140" s="42"/>
      <c r="J140" s="42"/>
      <c r="K140" s="42"/>
      <c r="L140" s="71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  <row r="141" s="2" customFormat="1" ht="12" customHeight="1">
      <c r="A141" s="40"/>
      <c r="B141" s="41"/>
      <c r="C141" s="32" t="s">
        <v>138</v>
      </c>
      <c r="D141" s="42"/>
      <c r="E141" s="42"/>
      <c r="F141" s="42"/>
      <c r="G141" s="42"/>
      <c r="H141" s="42"/>
      <c r="I141" s="42"/>
      <c r="J141" s="42"/>
      <c r="K141" s="42"/>
      <c r="L141" s="71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</row>
    <row r="142" s="2" customFormat="1" ht="16.5" customHeight="1">
      <c r="A142" s="40"/>
      <c r="B142" s="41"/>
      <c r="C142" s="42"/>
      <c r="D142" s="42"/>
      <c r="E142" s="84" t="str">
        <f>E11</f>
        <v>02_ŽENY - Rekonštrukcia šatne a wc ŽENY</v>
      </c>
      <c r="F142" s="42"/>
      <c r="G142" s="42"/>
      <c r="H142" s="42"/>
      <c r="I142" s="42"/>
      <c r="J142" s="42"/>
      <c r="K142" s="42"/>
      <c r="L142" s="71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</row>
    <row r="143" s="2" customFormat="1" ht="6.96" customHeight="1">
      <c r="A143" s="40"/>
      <c r="B143" s="41"/>
      <c r="C143" s="42"/>
      <c r="D143" s="42"/>
      <c r="E143" s="42"/>
      <c r="F143" s="42"/>
      <c r="G143" s="42"/>
      <c r="H143" s="42"/>
      <c r="I143" s="42"/>
      <c r="J143" s="42"/>
      <c r="K143" s="42"/>
      <c r="L143" s="71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</row>
    <row r="144" s="2" customFormat="1" ht="12" customHeight="1">
      <c r="A144" s="40"/>
      <c r="B144" s="41"/>
      <c r="C144" s="32" t="s">
        <v>19</v>
      </c>
      <c r="D144" s="42"/>
      <c r="E144" s="42"/>
      <c r="F144" s="27" t="str">
        <f>F14</f>
        <v>Bratislava</v>
      </c>
      <c r="G144" s="42"/>
      <c r="H144" s="42"/>
      <c r="I144" s="32" t="s">
        <v>21</v>
      </c>
      <c r="J144" s="87" t="str">
        <f>IF(J14="","",J14)</f>
        <v>13. 2. 2025</v>
      </c>
      <c r="K144" s="42"/>
      <c r="L144" s="71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</row>
    <row r="145" s="2" customFormat="1" ht="6.96" customHeight="1">
      <c r="A145" s="40"/>
      <c r="B145" s="41"/>
      <c r="C145" s="42"/>
      <c r="D145" s="42"/>
      <c r="E145" s="42"/>
      <c r="F145" s="42"/>
      <c r="G145" s="42"/>
      <c r="H145" s="42"/>
      <c r="I145" s="42"/>
      <c r="J145" s="42"/>
      <c r="K145" s="42"/>
      <c r="L145" s="71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</row>
    <row r="146" s="2" customFormat="1" ht="15.15" customHeight="1">
      <c r="A146" s="40"/>
      <c r="B146" s="41"/>
      <c r="C146" s="32" t="s">
        <v>23</v>
      </c>
      <c r="D146" s="42"/>
      <c r="E146" s="42"/>
      <c r="F146" s="27" t="str">
        <f>E17</f>
        <v>Dopravný podnik Bratislava, akciová spoločnosť</v>
      </c>
      <c r="G146" s="42"/>
      <c r="H146" s="42"/>
      <c r="I146" s="32" t="s">
        <v>31</v>
      </c>
      <c r="J146" s="36" t="str">
        <f>E23</f>
        <v xml:space="preserve"> </v>
      </c>
      <c r="K146" s="42"/>
      <c r="L146" s="71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</row>
    <row r="147" s="2" customFormat="1" ht="15.15" customHeight="1">
      <c r="A147" s="40"/>
      <c r="B147" s="41"/>
      <c r="C147" s="32" t="s">
        <v>29</v>
      </c>
      <c r="D147" s="42"/>
      <c r="E147" s="42"/>
      <c r="F147" s="27" t="str">
        <f>IF(E20="","",E20)</f>
        <v>Vyplň údaj</v>
      </c>
      <c r="G147" s="42"/>
      <c r="H147" s="42"/>
      <c r="I147" s="32" t="s">
        <v>34</v>
      </c>
      <c r="J147" s="36" t="str">
        <f>E26</f>
        <v xml:space="preserve"> </v>
      </c>
      <c r="K147" s="42"/>
      <c r="L147" s="71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</row>
    <row r="148" s="2" customFormat="1" ht="10.32" customHeight="1">
      <c r="A148" s="40"/>
      <c r="B148" s="41"/>
      <c r="C148" s="42"/>
      <c r="D148" s="42"/>
      <c r="E148" s="42"/>
      <c r="F148" s="42"/>
      <c r="G148" s="42"/>
      <c r="H148" s="42"/>
      <c r="I148" s="42"/>
      <c r="J148" s="42"/>
      <c r="K148" s="42"/>
      <c r="L148" s="71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</row>
    <row r="149" s="11" customFormat="1" ht="29.28" customHeight="1">
      <c r="A149" s="236"/>
      <c r="B149" s="237"/>
      <c r="C149" s="238" t="s">
        <v>191</v>
      </c>
      <c r="D149" s="239" t="s">
        <v>63</v>
      </c>
      <c r="E149" s="239" t="s">
        <v>59</v>
      </c>
      <c r="F149" s="239" t="s">
        <v>60</v>
      </c>
      <c r="G149" s="239" t="s">
        <v>192</v>
      </c>
      <c r="H149" s="239" t="s">
        <v>193</v>
      </c>
      <c r="I149" s="239" t="s">
        <v>194</v>
      </c>
      <c r="J149" s="240" t="s">
        <v>157</v>
      </c>
      <c r="K149" s="241" t="s">
        <v>195</v>
      </c>
      <c r="L149" s="242"/>
      <c r="M149" s="108" t="s">
        <v>1</v>
      </c>
      <c r="N149" s="109" t="s">
        <v>42</v>
      </c>
      <c r="O149" s="109" t="s">
        <v>196</v>
      </c>
      <c r="P149" s="109" t="s">
        <v>197</v>
      </c>
      <c r="Q149" s="109" t="s">
        <v>198</v>
      </c>
      <c r="R149" s="109" t="s">
        <v>199</v>
      </c>
      <c r="S149" s="109" t="s">
        <v>200</v>
      </c>
      <c r="T149" s="110" t="s">
        <v>201</v>
      </c>
      <c r="U149" s="236"/>
      <c r="V149" s="236"/>
      <c r="W149" s="236"/>
      <c r="X149" s="236"/>
      <c r="Y149" s="236"/>
      <c r="Z149" s="236"/>
      <c r="AA149" s="236"/>
      <c r="AB149" s="236"/>
      <c r="AC149" s="236"/>
      <c r="AD149" s="236"/>
      <c r="AE149" s="236"/>
    </row>
    <row r="150" s="2" customFormat="1" ht="22.8" customHeight="1">
      <c r="A150" s="40"/>
      <c r="B150" s="41"/>
      <c r="C150" s="115" t="s">
        <v>154</v>
      </c>
      <c r="D150" s="42"/>
      <c r="E150" s="42"/>
      <c r="F150" s="42"/>
      <c r="G150" s="42"/>
      <c r="H150" s="42"/>
      <c r="I150" s="42"/>
      <c r="J150" s="243">
        <f>BK150</f>
        <v>0</v>
      </c>
      <c r="K150" s="42"/>
      <c r="L150" s="43"/>
      <c r="M150" s="111"/>
      <c r="N150" s="244"/>
      <c r="O150" s="112"/>
      <c r="P150" s="245">
        <f>P151+P226+P340+P349+P351+P356+P360</f>
        <v>0</v>
      </c>
      <c r="Q150" s="112"/>
      <c r="R150" s="245">
        <f>R151+R226+R340+R349+R351+R356+R360</f>
        <v>2.0823891361200002</v>
      </c>
      <c r="S150" s="112"/>
      <c r="T150" s="246">
        <f>T151+T226+T340+T349+T351+T356+T360</f>
        <v>2.1059540999999999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7" t="s">
        <v>77</v>
      </c>
      <c r="AU150" s="17" t="s">
        <v>159</v>
      </c>
      <c r="BK150" s="247">
        <f>BK151+BK226+BK340+BK349+BK351+BK356+BK360</f>
        <v>0</v>
      </c>
    </row>
    <row r="151" s="12" customFormat="1" ht="25.92" customHeight="1">
      <c r="A151" s="12"/>
      <c r="B151" s="248"/>
      <c r="C151" s="249"/>
      <c r="D151" s="250" t="s">
        <v>77</v>
      </c>
      <c r="E151" s="251" t="s">
        <v>202</v>
      </c>
      <c r="F151" s="251" t="s">
        <v>203</v>
      </c>
      <c r="G151" s="249"/>
      <c r="H151" s="249"/>
      <c r="I151" s="252"/>
      <c r="J151" s="227">
        <f>BK151</f>
        <v>0</v>
      </c>
      <c r="K151" s="249"/>
      <c r="L151" s="253"/>
      <c r="M151" s="254"/>
      <c r="N151" s="255"/>
      <c r="O151" s="255"/>
      <c r="P151" s="256">
        <f>P152+P183+P224</f>
        <v>0</v>
      </c>
      <c r="Q151" s="255"/>
      <c r="R151" s="256">
        <f>R152+R183+R224</f>
        <v>1.1960394460000001</v>
      </c>
      <c r="S151" s="255"/>
      <c r="T151" s="257">
        <f>T152+T183+T224</f>
        <v>1.9316279999999999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58" t="s">
        <v>85</v>
      </c>
      <c r="AT151" s="259" t="s">
        <v>77</v>
      </c>
      <c r="AU151" s="259" t="s">
        <v>78</v>
      </c>
      <c r="AY151" s="258" t="s">
        <v>204</v>
      </c>
      <c r="BK151" s="260">
        <f>BK152+BK183+BK224</f>
        <v>0</v>
      </c>
    </row>
    <row r="152" s="12" customFormat="1" ht="22.8" customHeight="1">
      <c r="A152" s="12"/>
      <c r="B152" s="248"/>
      <c r="C152" s="249"/>
      <c r="D152" s="250" t="s">
        <v>77</v>
      </c>
      <c r="E152" s="261" t="s">
        <v>205</v>
      </c>
      <c r="F152" s="261" t="s">
        <v>206</v>
      </c>
      <c r="G152" s="249"/>
      <c r="H152" s="249"/>
      <c r="I152" s="252"/>
      <c r="J152" s="262">
        <f>BK152</f>
        <v>0</v>
      </c>
      <c r="K152" s="249"/>
      <c r="L152" s="253"/>
      <c r="M152" s="254"/>
      <c r="N152" s="255"/>
      <c r="O152" s="255"/>
      <c r="P152" s="256">
        <f>SUM(P153:P182)</f>
        <v>0</v>
      </c>
      <c r="Q152" s="255"/>
      <c r="R152" s="256">
        <f>SUM(R153:R182)</f>
        <v>1.19215501</v>
      </c>
      <c r="S152" s="255"/>
      <c r="T152" s="257">
        <f>SUM(T153:T182)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58" t="s">
        <v>85</v>
      </c>
      <c r="AT152" s="259" t="s">
        <v>77</v>
      </c>
      <c r="AU152" s="259" t="s">
        <v>85</v>
      </c>
      <c r="AY152" s="258" t="s">
        <v>204</v>
      </c>
      <c r="BK152" s="260">
        <f>SUM(BK153:BK182)</f>
        <v>0</v>
      </c>
    </row>
    <row r="153" s="2" customFormat="1" ht="24.15" customHeight="1">
      <c r="A153" s="40"/>
      <c r="B153" s="41"/>
      <c r="C153" s="263" t="s">
        <v>85</v>
      </c>
      <c r="D153" s="263" t="s">
        <v>207</v>
      </c>
      <c r="E153" s="264" t="s">
        <v>208</v>
      </c>
      <c r="F153" s="265" t="s">
        <v>209</v>
      </c>
      <c r="G153" s="266" t="s">
        <v>210</v>
      </c>
      <c r="H153" s="267">
        <v>12.300000000000001</v>
      </c>
      <c r="I153" s="268"/>
      <c r="J153" s="269">
        <f>ROUND(I153*H153,2)</f>
        <v>0</v>
      </c>
      <c r="K153" s="270"/>
      <c r="L153" s="43"/>
      <c r="M153" s="271" t="s">
        <v>1</v>
      </c>
      <c r="N153" s="272" t="s">
        <v>44</v>
      </c>
      <c r="O153" s="99"/>
      <c r="P153" s="273">
        <f>O153*H153</f>
        <v>0</v>
      </c>
      <c r="Q153" s="273">
        <v>0.00019000000000000001</v>
      </c>
      <c r="R153" s="273">
        <f>Q153*H153</f>
        <v>0.0023370000000000001</v>
      </c>
      <c r="S153" s="273">
        <v>0</v>
      </c>
      <c r="T153" s="27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75" t="s">
        <v>211</v>
      </c>
      <c r="AT153" s="275" t="s">
        <v>207</v>
      </c>
      <c r="AU153" s="275" t="s">
        <v>90</v>
      </c>
      <c r="AY153" s="17" t="s">
        <v>204</v>
      </c>
      <c r="BE153" s="160">
        <f>IF(N153="základná",J153,0)</f>
        <v>0</v>
      </c>
      <c r="BF153" s="160">
        <f>IF(N153="znížená",J153,0)</f>
        <v>0</v>
      </c>
      <c r="BG153" s="160">
        <f>IF(N153="zákl. prenesená",J153,0)</f>
        <v>0</v>
      </c>
      <c r="BH153" s="160">
        <f>IF(N153="zníž. prenesená",J153,0)</f>
        <v>0</v>
      </c>
      <c r="BI153" s="160">
        <f>IF(N153="nulová",J153,0)</f>
        <v>0</v>
      </c>
      <c r="BJ153" s="17" t="s">
        <v>90</v>
      </c>
      <c r="BK153" s="160">
        <f>ROUND(I153*H153,2)</f>
        <v>0</v>
      </c>
      <c r="BL153" s="17" t="s">
        <v>211</v>
      </c>
      <c r="BM153" s="275" t="s">
        <v>212</v>
      </c>
    </row>
    <row r="154" s="13" customFormat="1">
      <c r="A154" s="13"/>
      <c r="B154" s="276"/>
      <c r="C154" s="277"/>
      <c r="D154" s="278" t="s">
        <v>213</v>
      </c>
      <c r="E154" s="279" t="s">
        <v>1</v>
      </c>
      <c r="F154" s="280" t="s">
        <v>1115</v>
      </c>
      <c r="G154" s="277"/>
      <c r="H154" s="281">
        <v>1.845</v>
      </c>
      <c r="I154" s="282"/>
      <c r="J154" s="277"/>
      <c r="K154" s="277"/>
      <c r="L154" s="283"/>
      <c r="M154" s="284"/>
      <c r="N154" s="285"/>
      <c r="O154" s="285"/>
      <c r="P154" s="285"/>
      <c r="Q154" s="285"/>
      <c r="R154" s="285"/>
      <c r="S154" s="285"/>
      <c r="T154" s="28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87" t="s">
        <v>213</v>
      </c>
      <c r="AU154" s="287" t="s">
        <v>90</v>
      </c>
      <c r="AV154" s="13" t="s">
        <v>90</v>
      </c>
      <c r="AW154" s="13" t="s">
        <v>33</v>
      </c>
      <c r="AX154" s="13" t="s">
        <v>78</v>
      </c>
      <c r="AY154" s="287" t="s">
        <v>204</v>
      </c>
    </row>
    <row r="155" s="13" customFormat="1">
      <c r="A155" s="13"/>
      <c r="B155" s="276"/>
      <c r="C155" s="277"/>
      <c r="D155" s="278" t="s">
        <v>213</v>
      </c>
      <c r="E155" s="279" t="s">
        <v>1</v>
      </c>
      <c r="F155" s="280" t="s">
        <v>1116</v>
      </c>
      <c r="G155" s="277"/>
      <c r="H155" s="281">
        <v>4.3049999999999997</v>
      </c>
      <c r="I155" s="282"/>
      <c r="J155" s="277"/>
      <c r="K155" s="277"/>
      <c r="L155" s="283"/>
      <c r="M155" s="284"/>
      <c r="N155" s="285"/>
      <c r="O155" s="285"/>
      <c r="P155" s="285"/>
      <c r="Q155" s="285"/>
      <c r="R155" s="285"/>
      <c r="S155" s="285"/>
      <c r="T155" s="28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87" t="s">
        <v>213</v>
      </c>
      <c r="AU155" s="287" t="s">
        <v>90</v>
      </c>
      <c r="AV155" s="13" t="s">
        <v>90</v>
      </c>
      <c r="AW155" s="13" t="s">
        <v>33</v>
      </c>
      <c r="AX155" s="13" t="s">
        <v>78</v>
      </c>
      <c r="AY155" s="287" t="s">
        <v>204</v>
      </c>
    </row>
    <row r="156" s="13" customFormat="1">
      <c r="A156" s="13"/>
      <c r="B156" s="276"/>
      <c r="C156" s="277"/>
      <c r="D156" s="278" t="s">
        <v>213</v>
      </c>
      <c r="E156" s="279" t="s">
        <v>1</v>
      </c>
      <c r="F156" s="280" t="s">
        <v>1117</v>
      </c>
      <c r="G156" s="277"/>
      <c r="H156" s="281">
        <v>2.7000000000000002</v>
      </c>
      <c r="I156" s="282"/>
      <c r="J156" s="277"/>
      <c r="K156" s="277"/>
      <c r="L156" s="283"/>
      <c r="M156" s="284"/>
      <c r="N156" s="285"/>
      <c r="O156" s="285"/>
      <c r="P156" s="285"/>
      <c r="Q156" s="285"/>
      <c r="R156" s="285"/>
      <c r="S156" s="285"/>
      <c r="T156" s="28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87" t="s">
        <v>213</v>
      </c>
      <c r="AU156" s="287" t="s">
        <v>90</v>
      </c>
      <c r="AV156" s="13" t="s">
        <v>90</v>
      </c>
      <c r="AW156" s="13" t="s">
        <v>33</v>
      </c>
      <c r="AX156" s="13" t="s">
        <v>78</v>
      </c>
      <c r="AY156" s="287" t="s">
        <v>204</v>
      </c>
    </row>
    <row r="157" s="13" customFormat="1">
      <c r="A157" s="13"/>
      <c r="B157" s="276"/>
      <c r="C157" s="277"/>
      <c r="D157" s="278" t="s">
        <v>213</v>
      </c>
      <c r="E157" s="279" t="s">
        <v>1</v>
      </c>
      <c r="F157" s="280" t="s">
        <v>1118</v>
      </c>
      <c r="G157" s="277"/>
      <c r="H157" s="281">
        <v>1.21</v>
      </c>
      <c r="I157" s="282"/>
      <c r="J157" s="277"/>
      <c r="K157" s="277"/>
      <c r="L157" s="283"/>
      <c r="M157" s="284"/>
      <c r="N157" s="285"/>
      <c r="O157" s="285"/>
      <c r="P157" s="285"/>
      <c r="Q157" s="285"/>
      <c r="R157" s="285"/>
      <c r="S157" s="285"/>
      <c r="T157" s="28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87" t="s">
        <v>213</v>
      </c>
      <c r="AU157" s="287" t="s">
        <v>90</v>
      </c>
      <c r="AV157" s="13" t="s">
        <v>90</v>
      </c>
      <c r="AW157" s="13" t="s">
        <v>33</v>
      </c>
      <c r="AX157" s="13" t="s">
        <v>78</v>
      </c>
      <c r="AY157" s="287" t="s">
        <v>204</v>
      </c>
    </row>
    <row r="158" s="13" customFormat="1">
      <c r="A158" s="13"/>
      <c r="B158" s="276"/>
      <c r="C158" s="277"/>
      <c r="D158" s="278" t="s">
        <v>213</v>
      </c>
      <c r="E158" s="279" t="s">
        <v>1</v>
      </c>
      <c r="F158" s="280" t="s">
        <v>1119</v>
      </c>
      <c r="G158" s="277"/>
      <c r="H158" s="281">
        <v>2.2400000000000002</v>
      </c>
      <c r="I158" s="282"/>
      <c r="J158" s="277"/>
      <c r="K158" s="277"/>
      <c r="L158" s="283"/>
      <c r="M158" s="284"/>
      <c r="N158" s="285"/>
      <c r="O158" s="285"/>
      <c r="P158" s="285"/>
      <c r="Q158" s="285"/>
      <c r="R158" s="285"/>
      <c r="S158" s="285"/>
      <c r="T158" s="28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87" t="s">
        <v>213</v>
      </c>
      <c r="AU158" s="287" t="s">
        <v>90</v>
      </c>
      <c r="AV158" s="13" t="s">
        <v>90</v>
      </c>
      <c r="AW158" s="13" t="s">
        <v>33</v>
      </c>
      <c r="AX158" s="13" t="s">
        <v>78</v>
      </c>
      <c r="AY158" s="287" t="s">
        <v>204</v>
      </c>
    </row>
    <row r="159" s="14" customFormat="1">
      <c r="A159" s="14"/>
      <c r="B159" s="288"/>
      <c r="C159" s="289"/>
      <c r="D159" s="278" t="s">
        <v>213</v>
      </c>
      <c r="E159" s="290" t="s">
        <v>1</v>
      </c>
      <c r="F159" s="291" t="s">
        <v>218</v>
      </c>
      <c r="G159" s="289"/>
      <c r="H159" s="292">
        <v>12.300000000000001</v>
      </c>
      <c r="I159" s="293"/>
      <c r="J159" s="289"/>
      <c r="K159" s="289"/>
      <c r="L159" s="294"/>
      <c r="M159" s="295"/>
      <c r="N159" s="296"/>
      <c r="O159" s="296"/>
      <c r="P159" s="296"/>
      <c r="Q159" s="296"/>
      <c r="R159" s="296"/>
      <c r="S159" s="296"/>
      <c r="T159" s="29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98" t="s">
        <v>213</v>
      </c>
      <c r="AU159" s="298" t="s">
        <v>90</v>
      </c>
      <c r="AV159" s="14" t="s">
        <v>211</v>
      </c>
      <c r="AW159" s="14" t="s">
        <v>33</v>
      </c>
      <c r="AX159" s="14" t="s">
        <v>85</v>
      </c>
      <c r="AY159" s="298" t="s">
        <v>204</v>
      </c>
    </row>
    <row r="160" s="2" customFormat="1" ht="24.15" customHeight="1">
      <c r="A160" s="40"/>
      <c r="B160" s="41"/>
      <c r="C160" s="263" t="s">
        <v>90</v>
      </c>
      <c r="D160" s="263" t="s">
        <v>207</v>
      </c>
      <c r="E160" s="264" t="s">
        <v>219</v>
      </c>
      <c r="F160" s="265" t="s">
        <v>220</v>
      </c>
      <c r="G160" s="266" t="s">
        <v>210</v>
      </c>
      <c r="H160" s="267">
        <v>26.297000000000001</v>
      </c>
      <c r="I160" s="268"/>
      <c r="J160" s="269">
        <f>ROUND(I160*H160,2)</f>
        <v>0</v>
      </c>
      <c r="K160" s="270"/>
      <c r="L160" s="43"/>
      <c r="M160" s="271" t="s">
        <v>1</v>
      </c>
      <c r="N160" s="272" t="s">
        <v>44</v>
      </c>
      <c r="O160" s="99"/>
      <c r="P160" s="273">
        <f>O160*H160</f>
        <v>0</v>
      </c>
      <c r="Q160" s="273">
        <v>0.0061799999999999997</v>
      </c>
      <c r="R160" s="273">
        <f>Q160*H160</f>
        <v>0.16251546</v>
      </c>
      <c r="S160" s="273">
        <v>0</v>
      </c>
      <c r="T160" s="27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75" t="s">
        <v>211</v>
      </c>
      <c r="AT160" s="275" t="s">
        <v>207</v>
      </c>
      <c r="AU160" s="275" t="s">
        <v>90</v>
      </c>
      <c r="AY160" s="17" t="s">
        <v>204</v>
      </c>
      <c r="BE160" s="160">
        <f>IF(N160="základná",J160,0)</f>
        <v>0</v>
      </c>
      <c r="BF160" s="160">
        <f>IF(N160="znížená",J160,0)</f>
        <v>0</v>
      </c>
      <c r="BG160" s="160">
        <f>IF(N160="zákl. prenesená",J160,0)</f>
        <v>0</v>
      </c>
      <c r="BH160" s="160">
        <f>IF(N160="zníž. prenesená",J160,0)</f>
        <v>0</v>
      </c>
      <c r="BI160" s="160">
        <f>IF(N160="nulová",J160,0)</f>
        <v>0</v>
      </c>
      <c r="BJ160" s="17" t="s">
        <v>90</v>
      </c>
      <c r="BK160" s="160">
        <f>ROUND(I160*H160,2)</f>
        <v>0</v>
      </c>
      <c r="BL160" s="17" t="s">
        <v>211</v>
      </c>
      <c r="BM160" s="275" t="s">
        <v>221</v>
      </c>
    </row>
    <row r="161" s="13" customFormat="1">
      <c r="A161" s="13"/>
      <c r="B161" s="276"/>
      <c r="C161" s="277"/>
      <c r="D161" s="278" t="s">
        <v>213</v>
      </c>
      <c r="E161" s="279" t="s">
        <v>1</v>
      </c>
      <c r="F161" s="280" t="s">
        <v>1120</v>
      </c>
      <c r="G161" s="277"/>
      <c r="H161" s="281">
        <v>25.045000000000002</v>
      </c>
      <c r="I161" s="282"/>
      <c r="J161" s="277"/>
      <c r="K161" s="277"/>
      <c r="L161" s="283"/>
      <c r="M161" s="284"/>
      <c r="N161" s="285"/>
      <c r="O161" s="285"/>
      <c r="P161" s="285"/>
      <c r="Q161" s="285"/>
      <c r="R161" s="285"/>
      <c r="S161" s="285"/>
      <c r="T161" s="28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87" t="s">
        <v>213</v>
      </c>
      <c r="AU161" s="287" t="s">
        <v>90</v>
      </c>
      <c r="AV161" s="13" t="s">
        <v>90</v>
      </c>
      <c r="AW161" s="13" t="s">
        <v>33</v>
      </c>
      <c r="AX161" s="13" t="s">
        <v>78</v>
      </c>
      <c r="AY161" s="287" t="s">
        <v>204</v>
      </c>
    </row>
    <row r="162" s="15" customFormat="1">
      <c r="A162" s="15"/>
      <c r="B162" s="299"/>
      <c r="C162" s="300"/>
      <c r="D162" s="278" t="s">
        <v>213</v>
      </c>
      <c r="E162" s="301" t="s">
        <v>148</v>
      </c>
      <c r="F162" s="302" t="s">
        <v>225</v>
      </c>
      <c r="G162" s="300"/>
      <c r="H162" s="303">
        <v>25.045000000000002</v>
      </c>
      <c r="I162" s="304"/>
      <c r="J162" s="300"/>
      <c r="K162" s="300"/>
      <c r="L162" s="305"/>
      <c r="M162" s="306"/>
      <c r="N162" s="307"/>
      <c r="O162" s="307"/>
      <c r="P162" s="307"/>
      <c r="Q162" s="307"/>
      <c r="R162" s="307"/>
      <c r="S162" s="307"/>
      <c r="T162" s="30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309" t="s">
        <v>213</v>
      </c>
      <c r="AU162" s="309" t="s">
        <v>90</v>
      </c>
      <c r="AV162" s="15" t="s">
        <v>93</v>
      </c>
      <c r="AW162" s="15" t="s">
        <v>33</v>
      </c>
      <c r="AX162" s="15" t="s">
        <v>78</v>
      </c>
      <c r="AY162" s="309" t="s">
        <v>204</v>
      </c>
    </row>
    <row r="163" s="13" customFormat="1">
      <c r="A163" s="13"/>
      <c r="B163" s="276"/>
      <c r="C163" s="277"/>
      <c r="D163" s="278" t="s">
        <v>213</v>
      </c>
      <c r="E163" s="279" t="s">
        <v>1</v>
      </c>
      <c r="F163" s="280" t="s">
        <v>226</v>
      </c>
      <c r="G163" s="277"/>
      <c r="H163" s="281">
        <v>1.252</v>
      </c>
      <c r="I163" s="282"/>
      <c r="J163" s="277"/>
      <c r="K163" s="277"/>
      <c r="L163" s="283"/>
      <c r="M163" s="284"/>
      <c r="N163" s="285"/>
      <c r="O163" s="285"/>
      <c r="P163" s="285"/>
      <c r="Q163" s="285"/>
      <c r="R163" s="285"/>
      <c r="S163" s="285"/>
      <c r="T163" s="28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87" t="s">
        <v>213</v>
      </c>
      <c r="AU163" s="287" t="s">
        <v>90</v>
      </c>
      <c r="AV163" s="13" t="s">
        <v>90</v>
      </c>
      <c r="AW163" s="13" t="s">
        <v>33</v>
      </c>
      <c r="AX163" s="13" t="s">
        <v>78</v>
      </c>
      <c r="AY163" s="287" t="s">
        <v>204</v>
      </c>
    </row>
    <row r="164" s="14" customFormat="1">
      <c r="A164" s="14"/>
      <c r="B164" s="288"/>
      <c r="C164" s="289"/>
      <c r="D164" s="278" t="s">
        <v>213</v>
      </c>
      <c r="E164" s="290" t="s">
        <v>1</v>
      </c>
      <c r="F164" s="291" t="s">
        <v>218</v>
      </c>
      <c r="G164" s="289"/>
      <c r="H164" s="292">
        <v>26.297000000000001</v>
      </c>
      <c r="I164" s="293"/>
      <c r="J164" s="289"/>
      <c r="K164" s="289"/>
      <c r="L164" s="294"/>
      <c r="M164" s="295"/>
      <c r="N164" s="296"/>
      <c r="O164" s="296"/>
      <c r="P164" s="296"/>
      <c r="Q164" s="296"/>
      <c r="R164" s="296"/>
      <c r="S164" s="296"/>
      <c r="T164" s="29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98" t="s">
        <v>213</v>
      </c>
      <c r="AU164" s="298" t="s">
        <v>90</v>
      </c>
      <c r="AV164" s="14" t="s">
        <v>211</v>
      </c>
      <c r="AW164" s="14" t="s">
        <v>33</v>
      </c>
      <c r="AX164" s="14" t="s">
        <v>85</v>
      </c>
      <c r="AY164" s="298" t="s">
        <v>204</v>
      </c>
    </row>
    <row r="165" s="2" customFormat="1" ht="33" customHeight="1">
      <c r="A165" s="40"/>
      <c r="B165" s="41"/>
      <c r="C165" s="263" t="s">
        <v>93</v>
      </c>
      <c r="D165" s="263" t="s">
        <v>207</v>
      </c>
      <c r="E165" s="264" t="s">
        <v>227</v>
      </c>
      <c r="F165" s="265" t="s">
        <v>228</v>
      </c>
      <c r="G165" s="266" t="s">
        <v>210</v>
      </c>
      <c r="H165" s="267">
        <v>19.32</v>
      </c>
      <c r="I165" s="268"/>
      <c r="J165" s="269">
        <f>ROUND(I165*H165,2)</f>
        <v>0</v>
      </c>
      <c r="K165" s="270"/>
      <c r="L165" s="43"/>
      <c r="M165" s="271" t="s">
        <v>1</v>
      </c>
      <c r="N165" s="272" t="s">
        <v>44</v>
      </c>
      <c r="O165" s="99"/>
      <c r="P165" s="273">
        <f>O165*H165</f>
        <v>0</v>
      </c>
      <c r="Q165" s="273">
        <v>0.01155</v>
      </c>
      <c r="R165" s="273">
        <f>Q165*H165</f>
        <v>0.22314599999999998</v>
      </c>
      <c r="S165" s="273">
        <v>0</v>
      </c>
      <c r="T165" s="27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75" t="s">
        <v>211</v>
      </c>
      <c r="AT165" s="275" t="s">
        <v>207</v>
      </c>
      <c r="AU165" s="275" t="s">
        <v>90</v>
      </c>
      <c r="AY165" s="17" t="s">
        <v>204</v>
      </c>
      <c r="BE165" s="160">
        <f>IF(N165="základná",J165,0)</f>
        <v>0</v>
      </c>
      <c r="BF165" s="160">
        <f>IF(N165="znížená",J165,0)</f>
        <v>0</v>
      </c>
      <c r="BG165" s="160">
        <f>IF(N165="zákl. prenesená",J165,0)</f>
        <v>0</v>
      </c>
      <c r="BH165" s="160">
        <f>IF(N165="zníž. prenesená",J165,0)</f>
        <v>0</v>
      </c>
      <c r="BI165" s="160">
        <f>IF(N165="nulová",J165,0)</f>
        <v>0</v>
      </c>
      <c r="BJ165" s="17" t="s">
        <v>90</v>
      </c>
      <c r="BK165" s="160">
        <f>ROUND(I165*H165,2)</f>
        <v>0</v>
      </c>
      <c r="BL165" s="17" t="s">
        <v>211</v>
      </c>
      <c r="BM165" s="275" t="s">
        <v>229</v>
      </c>
    </row>
    <row r="166" s="13" customFormat="1">
      <c r="A166" s="13"/>
      <c r="B166" s="276"/>
      <c r="C166" s="277"/>
      <c r="D166" s="278" t="s">
        <v>213</v>
      </c>
      <c r="E166" s="279" t="s">
        <v>1</v>
      </c>
      <c r="F166" s="280" t="s">
        <v>142</v>
      </c>
      <c r="G166" s="277"/>
      <c r="H166" s="281">
        <v>19.32</v>
      </c>
      <c r="I166" s="282"/>
      <c r="J166" s="277"/>
      <c r="K166" s="277"/>
      <c r="L166" s="283"/>
      <c r="M166" s="284"/>
      <c r="N166" s="285"/>
      <c r="O166" s="285"/>
      <c r="P166" s="285"/>
      <c r="Q166" s="285"/>
      <c r="R166" s="285"/>
      <c r="S166" s="285"/>
      <c r="T166" s="28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87" t="s">
        <v>213</v>
      </c>
      <c r="AU166" s="287" t="s">
        <v>90</v>
      </c>
      <c r="AV166" s="13" t="s">
        <v>90</v>
      </c>
      <c r="AW166" s="13" t="s">
        <v>33</v>
      </c>
      <c r="AX166" s="13" t="s">
        <v>78</v>
      </c>
      <c r="AY166" s="287" t="s">
        <v>204</v>
      </c>
    </row>
    <row r="167" s="14" customFormat="1">
      <c r="A167" s="14"/>
      <c r="B167" s="288"/>
      <c r="C167" s="289"/>
      <c r="D167" s="278" t="s">
        <v>213</v>
      </c>
      <c r="E167" s="290" t="s">
        <v>1</v>
      </c>
      <c r="F167" s="291" t="s">
        <v>218</v>
      </c>
      <c r="G167" s="289"/>
      <c r="H167" s="292">
        <v>19.32</v>
      </c>
      <c r="I167" s="293"/>
      <c r="J167" s="289"/>
      <c r="K167" s="289"/>
      <c r="L167" s="294"/>
      <c r="M167" s="295"/>
      <c r="N167" s="296"/>
      <c r="O167" s="296"/>
      <c r="P167" s="296"/>
      <c r="Q167" s="296"/>
      <c r="R167" s="296"/>
      <c r="S167" s="296"/>
      <c r="T167" s="29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98" t="s">
        <v>213</v>
      </c>
      <c r="AU167" s="298" t="s">
        <v>90</v>
      </c>
      <c r="AV167" s="14" t="s">
        <v>211</v>
      </c>
      <c r="AW167" s="14" t="s">
        <v>33</v>
      </c>
      <c r="AX167" s="14" t="s">
        <v>85</v>
      </c>
      <c r="AY167" s="298" t="s">
        <v>204</v>
      </c>
    </row>
    <row r="168" s="2" customFormat="1" ht="24.15" customHeight="1">
      <c r="A168" s="40"/>
      <c r="B168" s="41"/>
      <c r="C168" s="263" t="s">
        <v>211</v>
      </c>
      <c r="D168" s="263" t="s">
        <v>207</v>
      </c>
      <c r="E168" s="264" t="s">
        <v>230</v>
      </c>
      <c r="F168" s="265" t="s">
        <v>231</v>
      </c>
      <c r="G168" s="266" t="s">
        <v>210</v>
      </c>
      <c r="H168" s="267">
        <v>76.201999999999998</v>
      </c>
      <c r="I168" s="268"/>
      <c r="J168" s="269">
        <f>ROUND(I168*H168,2)</f>
        <v>0</v>
      </c>
      <c r="K168" s="270"/>
      <c r="L168" s="43"/>
      <c r="M168" s="271" t="s">
        <v>1</v>
      </c>
      <c r="N168" s="272" t="s">
        <v>44</v>
      </c>
      <c r="O168" s="99"/>
      <c r="P168" s="273">
        <f>O168*H168</f>
        <v>0</v>
      </c>
      <c r="Q168" s="273">
        <v>0.0051500000000000001</v>
      </c>
      <c r="R168" s="273">
        <f>Q168*H168</f>
        <v>0.39244030000000002</v>
      </c>
      <c r="S168" s="273">
        <v>0</v>
      </c>
      <c r="T168" s="27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75" t="s">
        <v>211</v>
      </c>
      <c r="AT168" s="275" t="s">
        <v>207</v>
      </c>
      <c r="AU168" s="275" t="s">
        <v>90</v>
      </c>
      <c r="AY168" s="17" t="s">
        <v>204</v>
      </c>
      <c r="BE168" s="160">
        <f>IF(N168="základná",J168,0)</f>
        <v>0</v>
      </c>
      <c r="BF168" s="160">
        <f>IF(N168="znížená",J168,0)</f>
        <v>0</v>
      </c>
      <c r="BG168" s="160">
        <f>IF(N168="zákl. prenesená",J168,0)</f>
        <v>0</v>
      </c>
      <c r="BH168" s="160">
        <f>IF(N168="zníž. prenesená",J168,0)</f>
        <v>0</v>
      </c>
      <c r="BI168" s="160">
        <f>IF(N168="nulová",J168,0)</f>
        <v>0</v>
      </c>
      <c r="BJ168" s="17" t="s">
        <v>90</v>
      </c>
      <c r="BK168" s="160">
        <f>ROUND(I168*H168,2)</f>
        <v>0</v>
      </c>
      <c r="BL168" s="17" t="s">
        <v>211</v>
      </c>
      <c r="BM168" s="275" t="s">
        <v>1121</v>
      </c>
    </row>
    <row r="169" s="13" customFormat="1">
      <c r="A169" s="13"/>
      <c r="B169" s="276"/>
      <c r="C169" s="277"/>
      <c r="D169" s="278" t="s">
        <v>213</v>
      </c>
      <c r="E169" s="279" t="s">
        <v>1</v>
      </c>
      <c r="F169" s="280" t="s">
        <v>233</v>
      </c>
      <c r="G169" s="277"/>
      <c r="H169" s="281">
        <v>76.201999999999998</v>
      </c>
      <c r="I169" s="282"/>
      <c r="J169" s="277"/>
      <c r="K169" s="277"/>
      <c r="L169" s="283"/>
      <c r="M169" s="284"/>
      <c r="N169" s="285"/>
      <c r="O169" s="285"/>
      <c r="P169" s="285"/>
      <c r="Q169" s="285"/>
      <c r="R169" s="285"/>
      <c r="S169" s="285"/>
      <c r="T169" s="28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87" t="s">
        <v>213</v>
      </c>
      <c r="AU169" s="287" t="s">
        <v>90</v>
      </c>
      <c r="AV169" s="13" t="s">
        <v>90</v>
      </c>
      <c r="AW169" s="13" t="s">
        <v>33</v>
      </c>
      <c r="AX169" s="13" t="s">
        <v>78</v>
      </c>
      <c r="AY169" s="287" t="s">
        <v>204</v>
      </c>
    </row>
    <row r="170" s="14" customFormat="1">
      <c r="A170" s="14"/>
      <c r="B170" s="288"/>
      <c r="C170" s="289"/>
      <c r="D170" s="278" t="s">
        <v>213</v>
      </c>
      <c r="E170" s="290" t="s">
        <v>1</v>
      </c>
      <c r="F170" s="291" t="s">
        <v>218</v>
      </c>
      <c r="G170" s="289"/>
      <c r="H170" s="292">
        <v>76.201999999999998</v>
      </c>
      <c r="I170" s="293"/>
      <c r="J170" s="289"/>
      <c r="K170" s="289"/>
      <c r="L170" s="294"/>
      <c r="M170" s="295"/>
      <c r="N170" s="296"/>
      <c r="O170" s="296"/>
      <c r="P170" s="296"/>
      <c r="Q170" s="296"/>
      <c r="R170" s="296"/>
      <c r="S170" s="296"/>
      <c r="T170" s="29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98" t="s">
        <v>213</v>
      </c>
      <c r="AU170" s="298" t="s">
        <v>90</v>
      </c>
      <c r="AV170" s="14" t="s">
        <v>211</v>
      </c>
      <c r="AW170" s="14" t="s">
        <v>33</v>
      </c>
      <c r="AX170" s="14" t="s">
        <v>85</v>
      </c>
      <c r="AY170" s="298" t="s">
        <v>204</v>
      </c>
    </row>
    <row r="171" s="2" customFormat="1" ht="24.15" customHeight="1">
      <c r="A171" s="40"/>
      <c r="B171" s="41"/>
      <c r="C171" s="263" t="s">
        <v>234</v>
      </c>
      <c r="D171" s="263" t="s">
        <v>207</v>
      </c>
      <c r="E171" s="264" t="s">
        <v>244</v>
      </c>
      <c r="F171" s="265" t="s">
        <v>245</v>
      </c>
      <c r="G171" s="266" t="s">
        <v>210</v>
      </c>
      <c r="H171" s="267">
        <v>3.7069999999999999</v>
      </c>
      <c r="I171" s="268"/>
      <c r="J171" s="269">
        <f>ROUND(I171*H171,2)</f>
        <v>0</v>
      </c>
      <c r="K171" s="270"/>
      <c r="L171" s="43"/>
      <c r="M171" s="271" t="s">
        <v>1</v>
      </c>
      <c r="N171" s="272" t="s">
        <v>44</v>
      </c>
      <c r="O171" s="99"/>
      <c r="P171" s="273">
        <f>O171*H171</f>
        <v>0</v>
      </c>
      <c r="Q171" s="273">
        <v>0.001</v>
      </c>
      <c r="R171" s="273">
        <f>Q171*H171</f>
        <v>0.0037069999999999998</v>
      </c>
      <c r="S171" s="273">
        <v>0</v>
      </c>
      <c r="T171" s="27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75" t="s">
        <v>211</v>
      </c>
      <c r="AT171" s="275" t="s">
        <v>207</v>
      </c>
      <c r="AU171" s="275" t="s">
        <v>90</v>
      </c>
      <c r="AY171" s="17" t="s">
        <v>204</v>
      </c>
      <c r="BE171" s="160">
        <f>IF(N171="základná",J171,0)</f>
        <v>0</v>
      </c>
      <c r="BF171" s="160">
        <f>IF(N171="znížená",J171,0)</f>
        <v>0</v>
      </c>
      <c r="BG171" s="160">
        <f>IF(N171="zákl. prenesená",J171,0)</f>
        <v>0</v>
      </c>
      <c r="BH171" s="160">
        <f>IF(N171="zníž. prenesená",J171,0)</f>
        <v>0</v>
      </c>
      <c r="BI171" s="160">
        <f>IF(N171="nulová",J171,0)</f>
        <v>0</v>
      </c>
      <c r="BJ171" s="17" t="s">
        <v>90</v>
      </c>
      <c r="BK171" s="160">
        <f>ROUND(I171*H171,2)</f>
        <v>0</v>
      </c>
      <c r="BL171" s="17" t="s">
        <v>211</v>
      </c>
      <c r="BM171" s="275" t="s">
        <v>1122</v>
      </c>
    </row>
    <row r="172" s="13" customFormat="1">
      <c r="A172" s="13"/>
      <c r="B172" s="276"/>
      <c r="C172" s="277"/>
      <c r="D172" s="278" t="s">
        <v>213</v>
      </c>
      <c r="E172" s="279" t="s">
        <v>1</v>
      </c>
      <c r="F172" s="280" t="s">
        <v>124</v>
      </c>
      <c r="G172" s="277"/>
      <c r="H172" s="281">
        <v>3.7069999999999999</v>
      </c>
      <c r="I172" s="282"/>
      <c r="J172" s="277"/>
      <c r="K172" s="277"/>
      <c r="L172" s="283"/>
      <c r="M172" s="284"/>
      <c r="N172" s="285"/>
      <c r="O172" s="285"/>
      <c r="P172" s="285"/>
      <c r="Q172" s="285"/>
      <c r="R172" s="285"/>
      <c r="S172" s="285"/>
      <c r="T172" s="28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87" t="s">
        <v>213</v>
      </c>
      <c r="AU172" s="287" t="s">
        <v>90</v>
      </c>
      <c r="AV172" s="13" t="s">
        <v>90</v>
      </c>
      <c r="AW172" s="13" t="s">
        <v>33</v>
      </c>
      <c r="AX172" s="13" t="s">
        <v>78</v>
      </c>
      <c r="AY172" s="287" t="s">
        <v>204</v>
      </c>
    </row>
    <row r="173" s="14" customFormat="1">
      <c r="A173" s="14"/>
      <c r="B173" s="288"/>
      <c r="C173" s="289"/>
      <c r="D173" s="278" t="s">
        <v>213</v>
      </c>
      <c r="E173" s="290" t="s">
        <v>1</v>
      </c>
      <c r="F173" s="291" t="s">
        <v>218</v>
      </c>
      <c r="G173" s="289"/>
      <c r="H173" s="292">
        <v>3.7069999999999999</v>
      </c>
      <c r="I173" s="293"/>
      <c r="J173" s="289"/>
      <c r="K173" s="289"/>
      <c r="L173" s="294"/>
      <c r="M173" s="295"/>
      <c r="N173" s="296"/>
      <c r="O173" s="296"/>
      <c r="P173" s="296"/>
      <c r="Q173" s="296"/>
      <c r="R173" s="296"/>
      <c r="S173" s="296"/>
      <c r="T173" s="29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98" t="s">
        <v>213</v>
      </c>
      <c r="AU173" s="298" t="s">
        <v>90</v>
      </c>
      <c r="AV173" s="14" t="s">
        <v>211</v>
      </c>
      <c r="AW173" s="14" t="s">
        <v>33</v>
      </c>
      <c r="AX173" s="14" t="s">
        <v>85</v>
      </c>
      <c r="AY173" s="298" t="s">
        <v>204</v>
      </c>
    </row>
    <row r="174" s="2" customFormat="1" ht="21.75" customHeight="1">
      <c r="A174" s="40"/>
      <c r="B174" s="41"/>
      <c r="C174" s="263" t="s">
        <v>205</v>
      </c>
      <c r="D174" s="263" t="s">
        <v>207</v>
      </c>
      <c r="E174" s="264" t="s">
        <v>248</v>
      </c>
      <c r="F174" s="265" t="s">
        <v>249</v>
      </c>
      <c r="G174" s="266" t="s">
        <v>210</v>
      </c>
      <c r="H174" s="267">
        <v>3.7069999999999999</v>
      </c>
      <c r="I174" s="268"/>
      <c r="J174" s="269">
        <f>ROUND(I174*H174,2)</f>
        <v>0</v>
      </c>
      <c r="K174" s="270"/>
      <c r="L174" s="43"/>
      <c r="M174" s="271" t="s">
        <v>1</v>
      </c>
      <c r="N174" s="272" t="s">
        <v>44</v>
      </c>
      <c r="O174" s="99"/>
      <c r="P174" s="273">
        <f>O174*H174</f>
        <v>0</v>
      </c>
      <c r="Q174" s="273">
        <v>0.051499999999999997</v>
      </c>
      <c r="R174" s="273">
        <f>Q174*H174</f>
        <v>0.19091049999999998</v>
      </c>
      <c r="S174" s="273">
        <v>0</v>
      </c>
      <c r="T174" s="27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75" t="s">
        <v>211</v>
      </c>
      <c r="AT174" s="275" t="s">
        <v>207</v>
      </c>
      <c r="AU174" s="275" t="s">
        <v>90</v>
      </c>
      <c r="AY174" s="17" t="s">
        <v>204</v>
      </c>
      <c r="BE174" s="160">
        <f>IF(N174="základná",J174,0)</f>
        <v>0</v>
      </c>
      <c r="BF174" s="160">
        <f>IF(N174="znížená",J174,0)</f>
        <v>0</v>
      </c>
      <c r="BG174" s="160">
        <f>IF(N174="zákl. prenesená",J174,0)</f>
        <v>0</v>
      </c>
      <c r="BH174" s="160">
        <f>IF(N174="zníž. prenesená",J174,0)</f>
        <v>0</v>
      </c>
      <c r="BI174" s="160">
        <f>IF(N174="nulová",J174,0)</f>
        <v>0</v>
      </c>
      <c r="BJ174" s="17" t="s">
        <v>90</v>
      </c>
      <c r="BK174" s="160">
        <f>ROUND(I174*H174,2)</f>
        <v>0</v>
      </c>
      <c r="BL174" s="17" t="s">
        <v>211</v>
      </c>
      <c r="BM174" s="275" t="s">
        <v>1123</v>
      </c>
    </row>
    <row r="175" s="13" customFormat="1">
      <c r="A175" s="13"/>
      <c r="B175" s="276"/>
      <c r="C175" s="277"/>
      <c r="D175" s="278" t="s">
        <v>213</v>
      </c>
      <c r="E175" s="279" t="s">
        <v>1</v>
      </c>
      <c r="F175" s="280" t="s">
        <v>124</v>
      </c>
      <c r="G175" s="277"/>
      <c r="H175" s="281">
        <v>3.7069999999999999</v>
      </c>
      <c r="I175" s="282"/>
      <c r="J175" s="277"/>
      <c r="K175" s="277"/>
      <c r="L175" s="283"/>
      <c r="M175" s="284"/>
      <c r="N175" s="285"/>
      <c r="O175" s="285"/>
      <c r="P175" s="285"/>
      <c r="Q175" s="285"/>
      <c r="R175" s="285"/>
      <c r="S175" s="285"/>
      <c r="T175" s="28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87" t="s">
        <v>213</v>
      </c>
      <c r="AU175" s="287" t="s">
        <v>90</v>
      </c>
      <c r="AV175" s="13" t="s">
        <v>90</v>
      </c>
      <c r="AW175" s="13" t="s">
        <v>33</v>
      </c>
      <c r="AX175" s="13" t="s">
        <v>78</v>
      </c>
      <c r="AY175" s="287" t="s">
        <v>204</v>
      </c>
    </row>
    <row r="176" s="14" customFormat="1">
      <c r="A176" s="14"/>
      <c r="B176" s="288"/>
      <c r="C176" s="289"/>
      <c r="D176" s="278" t="s">
        <v>213</v>
      </c>
      <c r="E176" s="290" t="s">
        <v>1</v>
      </c>
      <c r="F176" s="291" t="s">
        <v>218</v>
      </c>
      <c r="G176" s="289"/>
      <c r="H176" s="292">
        <v>3.7069999999999999</v>
      </c>
      <c r="I176" s="293"/>
      <c r="J176" s="289"/>
      <c r="K176" s="289"/>
      <c r="L176" s="294"/>
      <c r="M176" s="295"/>
      <c r="N176" s="296"/>
      <c r="O176" s="296"/>
      <c r="P176" s="296"/>
      <c r="Q176" s="296"/>
      <c r="R176" s="296"/>
      <c r="S176" s="296"/>
      <c r="T176" s="29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98" t="s">
        <v>213</v>
      </c>
      <c r="AU176" s="298" t="s">
        <v>90</v>
      </c>
      <c r="AV176" s="14" t="s">
        <v>211</v>
      </c>
      <c r="AW176" s="14" t="s">
        <v>33</v>
      </c>
      <c r="AX176" s="14" t="s">
        <v>85</v>
      </c>
      <c r="AY176" s="298" t="s">
        <v>204</v>
      </c>
    </row>
    <row r="177" s="2" customFormat="1" ht="24.15" customHeight="1">
      <c r="A177" s="40"/>
      <c r="B177" s="41"/>
      <c r="C177" s="263" t="s">
        <v>243</v>
      </c>
      <c r="D177" s="263" t="s">
        <v>207</v>
      </c>
      <c r="E177" s="264" t="s">
        <v>252</v>
      </c>
      <c r="F177" s="265" t="s">
        <v>253</v>
      </c>
      <c r="G177" s="266" t="s">
        <v>210</v>
      </c>
      <c r="H177" s="267">
        <v>26.125</v>
      </c>
      <c r="I177" s="268"/>
      <c r="J177" s="269">
        <f>ROUND(I177*H177,2)</f>
        <v>0</v>
      </c>
      <c r="K177" s="270"/>
      <c r="L177" s="43"/>
      <c r="M177" s="271" t="s">
        <v>1</v>
      </c>
      <c r="N177" s="272" t="s">
        <v>44</v>
      </c>
      <c r="O177" s="99"/>
      <c r="P177" s="273">
        <f>O177*H177</f>
        <v>0</v>
      </c>
      <c r="Q177" s="273">
        <v>0.0081600000000000006</v>
      </c>
      <c r="R177" s="273">
        <f>Q177*H177</f>
        <v>0.21318000000000001</v>
      </c>
      <c r="S177" s="273">
        <v>0</v>
      </c>
      <c r="T177" s="27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75" t="s">
        <v>254</v>
      </c>
      <c r="AT177" s="275" t="s">
        <v>207</v>
      </c>
      <c r="AU177" s="275" t="s">
        <v>90</v>
      </c>
      <c r="AY177" s="17" t="s">
        <v>204</v>
      </c>
      <c r="BE177" s="160">
        <f>IF(N177="základná",J177,0)</f>
        <v>0</v>
      </c>
      <c r="BF177" s="160">
        <f>IF(N177="znížená",J177,0)</f>
        <v>0</v>
      </c>
      <c r="BG177" s="160">
        <f>IF(N177="zákl. prenesená",J177,0)</f>
        <v>0</v>
      </c>
      <c r="BH177" s="160">
        <f>IF(N177="zníž. prenesená",J177,0)</f>
        <v>0</v>
      </c>
      <c r="BI177" s="160">
        <f>IF(N177="nulová",J177,0)</f>
        <v>0</v>
      </c>
      <c r="BJ177" s="17" t="s">
        <v>90</v>
      </c>
      <c r="BK177" s="160">
        <f>ROUND(I177*H177,2)</f>
        <v>0</v>
      </c>
      <c r="BL177" s="17" t="s">
        <v>254</v>
      </c>
      <c r="BM177" s="275" t="s">
        <v>255</v>
      </c>
    </row>
    <row r="178" s="13" customFormat="1">
      <c r="A178" s="13"/>
      <c r="B178" s="276"/>
      <c r="C178" s="277"/>
      <c r="D178" s="278" t="s">
        <v>213</v>
      </c>
      <c r="E178" s="279" t="s">
        <v>1</v>
      </c>
      <c r="F178" s="280" t="s">
        <v>256</v>
      </c>
      <c r="G178" s="277"/>
      <c r="H178" s="281">
        <v>26.125</v>
      </c>
      <c r="I178" s="282"/>
      <c r="J178" s="277"/>
      <c r="K178" s="277"/>
      <c r="L178" s="283"/>
      <c r="M178" s="284"/>
      <c r="N178" s="285"/>
      <c r="O178" s="285"/>
      <c r="P178" s="285"/>
      <c r="Q178" s="285"/>
      <c r="R178" s="285"/>
      <c r="S178" s="285"/>
      <c r="T178" s="28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87" t="s">
        <v>213</v>
      </c>
      <c r="AU178" s="287" t="s">
        <v>90</v>
      </c>
      <c r="AV178" s="13" t="s">
        <v>90</v>
      </c>
      <c r="AW178" s="13" t="s">
        <v>33</v>
      </c>
      <c r="AX178" s="13" t="s">
        <v>78</v>
      </c>
      <c r="AY178" s="287" t="s">
        <v>204</v>
      </c>
    </row>
    <row r="179" s="14" customFormat="1">
      <c r="A179" s="14"/>
      <c r="B179" s="288"/>
      <c r="C179" s="289"/>
      <c r="D179" s="278" t="s">
        <v>213</v>
      </c>
      <c r="E179" s="290" t="s">
        <v>1</v>
      </c>
      <c r="F179" s="291" t="s">
        <v>218</v>
      </c>
      <c r="G179" s="289"/>
      <c r="H179" s="292">
        <v>26.125</v>
      </c>
      <c r="I179" s="293"/>
      <c r="J179" s="289"/>
      <c r="K179" s="289"/>
      <c r="L179" s="294"/>
      <c r="M179" s="295"/>
      <c r="N179" s="296"/>
      <c r="O179" s="296"/>
      <c r="P179" s="296"/>
      <c r="Q179" s="296"/>
      <c r="R179" s="296"/>
      <c r="S179" s="296"/>
      <c r="T179" s="29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98" t="s">
        <v>213</v>
      </c>
      <c r="AU179" s="298" t="s">
        <v>90</v>
      </c>
      <c r="AV179" s="14" t="s">
        <v>211</v>
      </c>
      <c r="AW179" s="14" t="s">
        <v>33</v>
      </c>
      <c r="AX179" s="14" t="s">
        <v>85</v>
      </c>
      <c r="AY179" s="298" t="s">
        <v>204</v>
      </c>
    </row>
    <row r="180" s="2" customFormat="1" ht="24.15" customHeight="1">
      <c r="A180" s="40"/>
      <c r="B180" s="41"/>
      <c r="C180" s="263" t="s">
        <v>247</v>
      </c>
      <c r="D180" s="263" t="s">
        <v>207</v>
      </c>
      <c r="E180" s="264" t="s">
        <v>258</v>
      </c>
      <c r="F180" s="265" t="s">
        <v>259</v>
      </c>
      <c r="G180" s="266" t="s">
        <v>210</v>
      </c>
      <c r="H180" s="267">
        <v>26.125</v>
      </c>
      <c r="I180" s="268"/>
      <c r="J180" s="269">
        <f>ROUND(I180*H180,2)</f>
        <v>0</v>
      </c>
      <c r="K180" s="270"/>
      <c r="L180" s="43"/>
      <c r="M180" s="271" t="s">
        <v>1</v>
      </c>
      <c r="N180" s="272" t="s">
        <v>44</v>
      </c>
      <c r="O180" s="99"/>
      <c r="P180" s="273">
        <f>O180*H180</f>
        <v>0</v>
      </c>
      <c r="Q180" s="273">
        <v>0.00014999999999999999</v>
      </c>
      <c r="R180" s="273">
        <f>Q180*H180</f>
        <v>0.0039187499999999995</v>
      </c>
      <c r="S180" s="273">
        <v>0</v>
      </c>
      <c r="T180" s="27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75" t="s">
        <v>211</v>
      </c>
      <c r="AT180" s="275" t="s">
        <v>207</v>
      </c>
      <c r="AU180" s="275" t="s">
        <v>90</v>
      </c>
      <c r="AY180" s="17" t="s">
        <v>204</v>
      </c>
      <c r="BE180" s="160">
        <f>IF(N180="základná",J180,0)</f>
        <v>0</v>
      </c>
      <c r="BF180" s="160">
        <f>IF(N180="znížená",J180,0)</f>
        <v>0</v>
      </c>
      <c r="BG180" s="160">
        <f>IF(N180="zákl. prenesená",J180,0)</f>
        <v>0</v>
      </c>
      <c r="BH180" s="160">
        <f>IF(N180="zníž. prenesená",J180,0)</f>
        <v>0</v>
      </c>
      <c r="BI180" s="160">
        <f>IF(N180="nulová",J180,0)</f>
        <v>0</v>
      </c>
      <c r="BJ180" s="17" t="s">
        <v>90</v>
      </c>
      <c r="BK180" s="160">
        <f>ROUND(I180*H180,2)</f>
        <v>0</v>
      </c>
      <c r="BL180" s="17" t="s">
        <v>211</v>
      </c>
      <c r="BM180" s="275" t="s">
        <v>260</v>
      </c>
    </row>
    <row r="181" s="13" customFormat="1">
      <c r="A181" s="13"/>
      <c r="B181" s="276"/>
      <c r="C181" s="277"/>
      <c r="D181" s="278" t="s">
        <v>213</v>
      </c>
      <c r="E181" s="279" t="s">
        <v>1</v>
      </c>
      <c r="F181" s="280" t="s">
        <v>256</v>
      </c>
      <c r="G181" s="277"/>
      <c r="H181" s="281">
        <v>26.125</v>
      </c>
      <c r="I181" s="282"/>
      <c r="J181" s="277"/>
      <c r="K181" s="277"/>
      <c r="L181" s="283"/>
      <c r="M181" s="284"/>
      <c r="N181" s="285"/>
      <c r="O181" s="285"/>
      <c r="P181" s="285"/>
      <c r="Q181" s="285"/>
      <c r="R181" s="285"/>
      <c r="S181" s="285"/>
      <c r="T181" s="28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87" t="s">
        <v>213</v>
      </c>
      <c r="AU181" s="287" t="s">
        <v>90</v>
      </c>
      <c r="AV181" s="13" t="s">
        <v>90</v>
      </c>
      <c r="AW181" s="13" t="s">
        <v>33</v>
      </c>
      <c r="AX181" s="13" t="s">
        <v>78</v>
      </c>
      <c r="AY181" s="287" t="s">
        <v>204</v>
      </c>
    </row>
    <row r="182" s="14" customFormat="1">
      <c r="A182" s="14"/>
      <c r="B182" s="288"/>
      <c r="C182" s="289"/>
      <c r="D182" s="278" t="s">
        <v>213</v>
      </c>
      <c r="E182" s="290" t="s">
        <v>1</v>
      </c>
      <c r="F182" s="291" t="s">
        <v>218</v>
      </c>
      <c r="G182" s="289"/>
      <c r="H182" s="292">
        <v>26.125</v>
      </c>
      <c r="I182" s="293"/>
      <c r="J182" s="289"/>
      <c r="K182" s="289"/>
      <c r="L182" s="294"/>
      <c r="M182" s="295"/>
      <c r="N182" s="296"/>
      <c r="O182" s="296"/>
      <c r="P182" s="296"/>
      <c r="Q182" s="296"/>
      <c r="R182" s="296"/>
      <c r="S182" s="296"/>
      <c r="T182" s="29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98" t="s">
        <v>213</v>
      </c>
      <c r="AU182" s="298" t="s">
        <v>90</v>
      </c>
      <c r="AV182" s="14" t="s">
        <v>211</v>
      </c>
      <c r="AW182" s="14" t="s">
        <v>33</v>
      </c>
      <c r="AX182" s="14" t="s">
        <v>85</v>
      </c>
      <c r="AY182" s="298" t="s">
        <v>204</v>
      </c>
    </row>
    <row r="183" s="12" customFormat="1" ht="22.8" customHeight="1">
      <c r="A183" s="12"/>
      <c r="B183" s="248"/>
      <c r="C183" s="249"/>
      <c r="D183" s="250" t="s">
        <v>77</v>
      </c>
      <c r="E183" s="261" t="s">
        <v>251</v>
      </c>
      <c r="F183" s="261" t="s">
        <v>261</v>
      </c>
      <c r="G183" s="249"/>
      <c r="H183" s="249"/>
      <c r="I183" s="252"/>
      <c r="J183" s="262">
        <f>BK183</f>
        <v>0</v>
      </c>
      <c r="K183" s="249"/>
      <c r="L183" s="253"/>
      <c r="M183" s="254"/>
      <c r="N183" s="255"/>
      <c r="O183" s="255"/>
      <c r="P183" s="256">
        <f>SUM(P184:P223)</f>
        <v>0</v>
      </c>
      <c r="Q183" s="255"/>
      <c r="R183" s="256">
        <f>SUM(R184:R223)</f>
        <v>0.0038844360000000002</v>
      </c>
      <c r="S183" s="255"/>
      <c r="T183" s="257">
        <f>SUM(T184:T223)</f>
        <v>1.9316279999999999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58" t="s">
        <v>85</v>
      </c>
      <c r="AT183" s="259" t="s">
        <v>77</v>
      </c>
      <c r="AU183" s="259" t="s">
        <v>85</v>
      </c>
      <c r="AY183" s="258" t="s">
        <v>204</v>
      </c>
      <c r="BK183" s="260">
        <f>SUM(BK184:BK223)</f>
        <v>0</v>
      </c>
    </row>
    <row r="184" s="2" customFormat="1" ht="16.5" customHeight="1">
      <c r="A184" s="40"/>
      <c r="B184" s="41"/>
      <c r="C184" s="263" t="s">
        <v>251</v>
      </c>
      <c r="D184" s="263" t="s">
        <v>207</v>
      </c>
      <c r="E184" s="264" t="s">
        <v>263</v>
      </c>
      <c r="F184" s="265" t="s">
        <v>264</v>
      </c>
      <c r="G184" s="266" t="s">
        <v>210</v>
      </c>
      <c r="H184" s="267">
        <v>30.044</v>
      </c>
      <c r="I184" s="268"/>
      <c r="J184" s="269">
        <f>ROUND(I184*H184,2)</f>
        <v>0</v>
      </c>
      <c r="K184" s="270"/>
      <c r="L184" s="43"/>
      <c r="M184" s="271" t="s">
        <v>1</v>
      </c>
      <c r="N184" s="272" t="s">
        <v>44</v>
      </c>
      <c r="O184" s="99"/>
      <c r="P184" s="273">
        <f>O184*H184</f>
        <v>0</v>
      </c>
      <c r="Q184" s="273">
        <v>4.8999999999999998E-05</v>
      </c>
      <c r="R184" s="273">
        <f>Q184*H184</f>
        <v>0.0014721560000000001</v>
      </c>
      <c r="S184" s="273">
        <v>0</v>
      </c>
      <c r="T184" s="27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75" t="s">
        <v>211</v>
      </c>
      <c r="AT184" s="275" t="s">
        <v>207</v>
      </c>
      <c r="AU184" s="275" t="s">
        <v>90</v>
      </c>
      <c r="AY184" s="17" t="s">
        <v>204</v>
      </c>
      <c r="BE184" s="160">
        <f>IF(N184="základná",J184,0)</f>
        <v>0</v>
      </c>
      <c r="BF184" s="160">
        <f>IF(N184="znížená",J184,0)</f>
        <v>0</v>
      </c>
      <c r="BG184" s="160">
        <f>IF(N184="zákl. prenesená",J184,0)</f>
        <v>0</v>
      </c>
      <c r="BH184" s="160">
        <f>IF(N184="zníž. prenesená",J184,0)</f>
        <v>0</v>
      </c>
      <c r="BI184" s="160">
        <f>IF(N184="nulová",J184,0)</f>
        <v>0</v>
      </c>
      <c r="BJ184" s="17" t="s">
        <v>90</v>
      </c>
      <c r="BK184" s="160">
        <f>ROUND(I184*H184,2)</f>
        <v>0</v>
      </c>
      <c r="BL184" s="17" t="s">
        <v>211</v>
      </c>
      <c r="BM184" s="275" t="s">
        <v>265</v>
      </c>
    </row>
    <row r="185" s="13" customFormat="1">
      <c r="A185" s="13"/>
      <c r="B185" s="276"/>
      <c r="C185" s="277"/>
      <c r="D185" s="278" t="s">
        <v>213</v>
      </c>
      <c r="E185" s="279" t="s">
        <v>1</v>
      </c>
      <c r="F185" s="280" t="s">
        <v>266</v>
      </c>
      <c r="G185" s="277"/>
      <c r="H185" s="281">
        <v>30.044</v>
      </c>
      <c r="I185" s="282"/>
      <c r="J185" s="277"/>
      <c r="K185" s="277"/>
      <c r="L185" s="283"/>
      <c r="M185" s="284"/>
      <c r="N185" s="285"/>
      <c r="O185" s="285"/>
      <c r="P185" s="285"/>
      <c r="Q185" s="285"/>
      <c r="R185" s="285"/>
      <c r="S185" s="285"/>
      <c r="T185" s="28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87" t="s">
        <v>213</v>
      </c>
      <c r="AU185" s="287" t="s">
        <v>90</v>
      </c>
      <c r="AV185" s="13" t="s">
        <v>90</v>
      </c>
      <c r="AW185" s="13" t="s">
        <v>33</v>
      </c>
      <c r="AX185" s="13" t="s">
        <v>78</v>
      </c>
      <c r="AY185" s="287" t="s">
        <v>204</v>
      </c>
    </row>
    <row r="186" s="14" customFormat="1">
      <c r="A186" s="14"/>
      <c r="B186" s="288"/>
      <c r="C186" s="289"/>
      <c r="D186" s="278" t="s">
        <v>213</v>
      </c>
      <c r="E186" s="290" t="s">
        <v>1</v>
      </c>
      <c r="F186" s="291" t="s">
        <v>218</v>
      </c>
      <c r="G186" s="289"/>
      <c r="H186" s="292">
        <v>30.044</v>
      </c>
      <c r="I186" s="293"/>
      <c r="J186" s="289"/>
      <c r="K186" s="289"/>
      <c r="L186" s="294"/>
      <c r="M186" s="295"/>
      <c r="N186" s="296"/>
      <c r="O186" s="296"/>
      <c r="P186" s="296"/>
      <c r="Q186" s="296"/>
      <c r="R186" s="296"/>
      <c r="S186" s="296"/>
      <c r="T186" s="29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98" t="s">
        <v>213</v>
      </c>
      <c r="AU186" s="298" t="s">
        <v>90</v>
      </c>
      <c r="AV186" s="14" t="s">
        <v>211</v>
      </c>
      <c r="AW186" s="14" t="s">
        <v>33</v>
      </c>
      <c r="AX186" s="14" t="s">
        <v>85</v>
      </c>
      <c r="AY186" s="298" t="s">
        <v>204</v>
      </c>
    </row>
    <row r="187" s="2" customFormat="1" ht="37.8" customHeight="1">
      <c r="A187" s="40"/>
      <c r="B187" s="41"/>
      <c r="C187" s="263" t="s">
        <v>257</v>
      </c>
      <c r="D187" s="263" t="s">
        <v>207</v>
      </c>
      <c r="E187" s="264" t="s">
        <v>275</v>
      </c>
      <c r="F187" s="265" t="s">
        <v>276</v>
      </c>
      <c r="G187" s="266" t="s">
        <v>241</v>
      </c>
      <c r="H187" s="267">
        <v>0.111</v>
      </c>
      <c r="I187" s="268"/>
      <c r="J187" s="269">
        <f>ROUND(I187*H187,2)</f>
        <v>0</v>
      </c>
      <c r="K187" s="270"/>
      <c r="L187" s="43"/>
      <c r="M187" s="271" t="s">
        <v>1</v>
      </c>
      <c r="N187" s="272" t="s">
        <v>44</v>
      </c>
      <c r="O187" s="99"/>
      <c r="P187" s="273">
        <f>O187*H187</f>
        <v>0</v>
      </c>
      <c r="Q187" s="273">
        <v>0</v>
      </c>
      <c r="R187" s="273">
        <f>Q187*H187</f>
        <v>0</v>
      </c>
      <c r="S187" s="273">
        <v>2.2000000000000002</v>
      </c>
      <c r="T187" s="274">
        <f>S187*H187</f>
        <v>0.24420000000000003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75" t="s">
        <v>211</v>
      </c>
      <c r="AT187" s="275" t="s">
        <v>207</v>
      </c>
      <c r="AU187" s="275" t="s">
        <v>90</v>
      </c>
      <c r="AY187" s="17" t="s">
        <v>204</v>
      </c>
      <c r="BE187" s="160">
        <f>IF(N187="základná",J187,0)</f>
        <v>0</v>
      </c>
      <c r="BF187" s="160">
        <f>IF(N187="znížená",J187,0)</f>
        <v>0</v>
      </c>
      <c r="BG187" s="160">
        <f>IF(N187="zákl. prenesená",J187,0)</f>
        <v>0</v>
      </c>
      <c r="BH187" s="160">
        <f>IF(N187="zníž. prenesená",J187,0)</f>
        <v>0</v>
      </c>
      <c r="BI187" s="160">
        <f>IF(N187="nulová",J187,0)</f>
        <v>0</v>
      </c>
      <c r="BJ187" s="17" t="s">
        <v>90</v>
      </c>
      <c r="BK187" s="160">
        <f>ROUND(I187*H187,2)</f>
        <v>0</v>
      </c>
      <c r="BL187" s="17" t="s">
        <v>211</v>
      </c>
      <c r="BM187" s="275" t="s">
        <v>1124</v>
      </c>
    </row>
    <row r="188" s="13" customFormat="1">
      <c r="A188" s="13"/>
      <c r="B188" s="276"/>
      <c r="C188" s="277"/>
      <c r="D188" s="278" t="s">
        <v>213</v>
      </c>
      <c r="E188" s="279" t="s">
        <v>1</v>
      </c>
      <c r="F188" s="280" t="s">
        <v>279</v>
      </c>
      <c r="G188" s="277"/>
      <c r="H188" s="281">
        <v>0.111</v>
      </c>
      <c r="I188" s="282"/>
      <c r="J188" s="277"/>
      <c r="K188" s="277"/>
      <c r="L188" s="283"/>
      <c r="M188" s="284"/>
      <c r="N188" s="285"/>
      <c r="O188" s="285"/>
      <c r="P188" s="285"/>
      <c r="Q188" s="285"/>
      <c r="R188" s="285"/>
      <c r="S188" s="285"/>
      <c r="T188" s="28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87" t="s">
        <v>213</v>
      </c>
      <c r="AU188" s="287" t="s">
        <v>90</v>
      </c>
      <c r="AV188" s="13" t="s">
        <v>90</v>
      </c>
      <c r="AW188" s="13" t="s">
        <v>33</v>
      </c>
      <c r="AX188" s="13" t="s">
        <v>78</v>
      </c>
      <c r="AY188" s="287" t="s">
        <v>204</v>
      </c>
    </row>
    <row r="189" s="14" customFormat="1">
      <c r="A189" s="14"/>
      <c r="B189" s="288"/>
      <c r="C189" s="289"/>
      <c r="D189" s="278" t="s">
        <v>213</v>
      </c>
      <c r="E189" s="290" t="s">
        <v>1</v>
      </c>
      <c r="F189" s="291" t="s">
        <v>218</v>
      </c>
      <c r="G189" s="289"/>
      <c r="H189" s="292">
        <v>0.111</v>
      </c>
      <c r="I189" s="293"/>
      <c r="J189" s="289"/>
      <c r="K189" s="289"/>
      <c r="L189" s="294"/>
      <c r="M189" s="295"/>
      <c r="N189" s="296"/>
      <c r="O189" s="296"/>
      <c r="P189" s="296"/>
      <c r="Q189" s="296"/>
      <c r="R189" s="296"/>
      <c r="S189" s="296"/>
      <c r="T189" s="29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98" t="s">
        <v>213</v>
      </c>
      <c r="AU189" s="298" t="s">
        <v>90</v>
      </c>
      <c r="AV189" s="14" t="s">
        <v>211</v>
      </c>
      <c r="AW189" s="14" t="s">
        <v>33</v>
      </c>
      <c r="AX189" s="14" t="s">
        <v>85</v>
      </c>
      <c r="AY189" s="298" t="s">
        <v>204</v>
      </c>
    </row>
    <row r="190" s="2" customFormat="1" ht="33" customHeight="1">
      <c r="A190" s="40"/>
      <c r="B190" s="41"/>
      <c r="C190" s="263" t="s">
        <v>262</v>
      </c>
      <c r="D190" s="263" t="s">
        <v>207</v>
      </c>
      <c r="E190" s="264" t="s">
        <v>281</v>
      </c>
      <c r="F190" s="265" t="s">
        <v>282</v>
      </c>
      <c r="G190" s="266" t="s">
        <v>210</v>
      </c>
      <c r="H190" s="267">
        <v>3.7069999999999999</v>
      </c>
      <c r="I190" s="268"/>
      <c r="J190" s="269">
        <f>ROUND(I190*H190,2)</f>
        <v>0</v>
      </c>
      <c r="K190" s="270"/>
      <c r="L190" s="43"/>
      <c r="M190" s="271" t="s">
        <v>1</v>
      </c>
      <c r="N190" s="272" t="s">
        <v>44</v>
      </c>
      <c r="O190" s="99"/>
      <c r="P190" s="273">
        <f>O190*H190</f>
        <v>0</v>
      </c>
      <c r="Q190" s="273">
        <v>0</v>
      </c>
      <c r="R190" s="273">
        <f>Q190*H190</f>
        <v>0</v>
      </c>
      <c r="S190" s="273">
        <v>0.02</v>
      </c>
      <c r="T190" s="274">
        <f>S190*H190</f>
        <v>0.074139999999999998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75" t="s">
        <v>211</v>
      </c>
      <c r="AT190" s="275" t="s">
        <v>207</v>
      </c>
      <c r="AU190" s="275" t="s">
        <v>90</v>
      </c>
      <c r="AY190" s="17" t="s">
        <v>204</v>
      </c>
      <c r="BE190" s="160">
        <f>IF(N190="základná",J190,0)</f>
        <v>0</v>
      </c>
      <c r="BF190" s="160">
        <f>IF(N190="znížená",J190,0)</f>
        <v>0</v>
      </c>
      <c r="BG190" s="160">
        <f>IF(N190="zákl. prenesená",J190,0)</f>
        <v>0</v>
      </c>
      <c r="BH190" s="160">
        <f>IF(N190="zníž. prenesená",J190,0)</f>
        <v>0</v>
      </c>
      <c r="BI190" s="160">
        <f>IF(N190="nulová",J190,0)</f>
        <v>0</v>
      </c>
      <c r="BJ190" s="17" t="s">
        <v>90</v>
      </c>
      <c r="BK190" s="160">
        <f>ROUND(I190*H190,2)</f>
        <v>0</v>
      </c>
      <c r="BL190" s="17" t="s">
        <v>211</v>
      </c>
      <c r="BM190" s="275" t="s">
        <v>283</v>
      </c>
    </row>
    <row r="191" s="13" customFormat="1">
      <c r="A191" s="13"/>
      <c r="B191" s="276"/>
      <c r="C191" s="277"/>
      <c r="D191" s="278" t="s">
        <v>213</v>
      </c>
      <c r="E191" s="279" t="s">
        <v>1</v>
      </c>
      <c r="F191" s="280" t="s">
        <v>1125</v>
      </c>
      <c r="G191" s="277"/>
      <c r="H191" s="281">
        <v>2.0299999999999998</v>
      </c>
      <c r="I191" s="282"/>
      <c r="J191" s="277"/>
      <c r="K191" s="277"/>
      <c r="L191" s="283"/>
      <c r="M191" s="284"/>
      <c r="N191" s="285"/>
      <c r="O191" s="285"/>
      <c r="P191" s="285"/>
      <c r="Q191" s="285"/>
      <c r="R191" s="285"/>
      <c r="S191" s="285"/>
      <c r="T191" s="28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87" t="s">
        <v>213</v>
      </c>
      <c r="AU191" s="287" t="s">
        <v>90</v>
      </c>
      <c r="AV191" s="13" t="s">
        <v>90</v>
      </c>
      <c r="AW191" s="13" t="s">
        <v>33</v>
      </c>
      <c r="AX191" s="13" t="s">
        <v>78</v>
      </c>
      <c r="AY191" s="287" t="s">
        <v>204</v>
      </c>
    </row>
    <row r="192" s="13" customFormat="1">
      <c r="A192" s="13"/>
      <c r="B192" s="276"/>
      <c r="C192" s="277"/>
      <c r="D192" s="278" t="s">
        <v>213</v>
      </c>
      <c r="E192" s="279" t="s">
        <v>1</v>
      </c>
      <c r="F192" s="280" t="s">
        <v>1126</v>
      </c>
      <c r="G192" s="277"/>
      <c r="H192" s="281">
        <v>1.5</v>
      </c>
      <c r="I192" s="282"/>
      <c r="J192" s="277"/>
      <c r="K192" s="277"/>
      <c r="L192" s="283"/>
      <c r="M192" s="284"/>
      <c r="N192" s="285"/>
      <c r="O192" s="285"/>
      <c r="P192" s="285"/>
      <c r="Q192" s="285"/>
      <c r="R192" s="285"/>
      <c r="S192" s="285"/>
      <c r="T192" s="28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87" t="s">
        <v>213</v>
      </c>
      <c r="AU192" s="287" t="s">
        <v>90</v>
      </c>
      <c r="AV192" s="13" t="s">
        <v>90</v>
      </c>
      <c r="AW192" s="13" t="s">
        <v>33</v>
      </c>
      <c r="AX192" s="13" t="s">
        <v>78</v>
      </c>
      <c r="AY192" s="287" t="s">
        <v>204</v>
      </c>
    </row>
    <row r="193" s="15" customFormat="1">
      <c r="A193" s="15"/>
      <c r="B193" s="299"/>
      <c r="C193" s="300"/>
      <c r="D193" s="278" t="s">
        <v>213</v>
      </c>
      <c r="E193" s="301" t="s">
        <v>122</v>
      </c>
      <c r="F193" s="302" t="s">
        <v>225</v>
      </c>
      <c r="G193" s="300"/>
      <c r="H193" s="303">
        <v>3.5299999999999998</v>
      </c>
      <c r="I193" s="304"/>
      <c r="J193" s="300"/>
      <c r="K193" s="300"/>
      <c r="L193" s="305"/>
      <c r="M193" s="306"/>
      <c r="N193" s="307"/>
      <c r="O193" s="307"/>
      <c r="P193" s="307"/>
      <c r="Q193" s="307"/>
      <c r="R193" s="307"/>
      <c r="S193" s="307"/>
      <c r="T193" s="308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309" t="s">
        <v>213</v>
      </c>
      <c r="AU193" s="309" t="s">
        <v>90</v>
      </c>
      <c r="AV193" s="15" t="s">
        <v>93</v>
      </c>
      <c r="AW193" s="15" t="s">
        <v>33</v>
      </c>
      <c r="AX193" s="15" t="s">
        <v>78</v>
      </c>
      <c r="AY193" s="309" t="s">
        <v>204</v>
      </c>
    </row>
    <row r="194" s="13" customFormat="1">
      <c r="A194" s="13"/>
      <c r="B194" s="276"/>
      <c r="C194" s="277"/>
      <c r="D194" s="278" t="s">
        <v>213</v>
      </c>
      <c r="E194" s="279" t="s">
        <v>1</v>
      </c>
      <c r="F194" s="280" t="s">
        <v>288</v>
      </c>
      <c r="G194" s="277"/>
      <c r="H194" s="281">
        <v>0.17699999999999999</v>
      </c>
      <c r="I194" s="282"/>
      <c r="J194" s="277"/>
      <c r="K194" s="277"/>
      <c r="L194" s="283"/>
      <c r="M194" s="284"/>
      <c r="N194" s="285"/>
      <c r="O194" s="285"/>
      <c r="P194" s="285"/>
      <c r="Q194" s="285"/>
      <c r="R194" s="285"/>
      <c r="S194" s="285"/>
      <c r="T194" s="28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87" t="s">
        <v>213</v>
      </c>
      <c r="AU194" s="287" t="s">
        <v>90</v>
      </c>
      <c r="AV194" s="13" t="s">
        <v>90</v>
      </c>
      <c r="AW194" s="13" t="s">
        <v>33</v>
      </c>
      <c r="AX194" s="13" t="s">
        <v>78</v>
      </c>
      <c r="AY194" s="287" t="s">
        <v>204</v>
      </c>
    </row>
    <row r="195" s="14" customFormat="1">
      <c r="A195" s="14"/>
      <c r="B195" s="288"/>
      <c r="C195" s="289"/>
      <c r="D195" s="278" t="s">
        <v>213</v>
      </c>
      <c r="E195" s="290" t="s">
        <v>124</v>
      </c>
      <c r="F195" s="291" t="s">
        <v>218</v>
      </c>
      <c r="G195" s="289"/>
      <c r="H195" s="292">
        <v>3.7069999999999999</v>
      </c>
      <c r="I195" s="293"/>
      <c r="J195" s="289"/>
      <c r="K195" s="289"/>
      <c r="L195" s="294"/>
      <c r="M195" s="295"/>
      <c r="N195" s="296"/>
      <c r="O195" s="296"/>
      <c r="P195" s="296"/>
      <c r="Q195" s="296"/>
      <c r="R195" s="296"/>
      <c r="S195" s="296"/>
      <c r="T195" s="29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98" t="s">
        <v>213</v>
      </c>
      <c r="AU195" s="298" t="s">
        <v>90</v>
      </c>
      <c r="AV195" s="14" t="s">
        <v>211</v>
      </c>
      <c r="AW195" s="14" t="s">
        <v>33</v>
      </c>
      <c r="AX195" s="14" t="s">
        <v>85</v>
      </c>
      <c r="AY195" s="298" t="s">
        <v>204</v>
      </c>
    </row>
    <row r="196" s="2" customFormat="1" ht="24.15" customHeight="1">
      <c r="A196" s="40"/>
      <c r="B196" s="41"/>
      <c r="C196" s="263" t="s">
        <v>267</v>
      </c>
      <c r="D196" s="263" t="s">
        <v>207</v>
      </c>
      <c r="E196" s="264" t="s">
        <v>290</v>
      </c>
      <c r="F196" s="265" t="s">
        <v>291</v>
      </c>
      <c r="G196" s="266" t="s">
        <v>292</v>
      </c>
      <c r="H196" s="267">
        <v>3</v>
      </c>
      <c r="I196" s="268"/>
      <c r="J196" s="269">
        <f>ROUND(I196*H196,2)</f>
        <v>0</v>
      </c>
      <c r="K196" s="270"/>
      <c r="L196" s="43"/>
      <c r="M196" s="271" t="s">
        <v>1</v>
      </c>
      <c r="N196" s="272" t="s">
        <v>44</v>
      </c>
      <c r="O196" s="99"/>
      <c r="P196" s="273">
        <f>O196*H196</f>
        <v>0</v>
      </c>
      <c r="Q196" s="273">
        <v>0</v>
      </c>
      <c r="R196" s="273">
        <f>Q196*H196</f>
        <v>0</v>
      </c>
      <c r="S196" s="273">
        <v>0.024</v>
      </c>
      <c r="T196" s="274">
        <f>S196*H196</f>
        <v>0.072000000000000008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75" t="s">
        <v>211</v>
      </c>
      <c r="AT196" s="275" t="s">
        <v>207</v>
      </c>
      <c r="AU196" s="275" t="s">
        <v>90</v>
      </c>
      <c r="AY196" s="17" t="s">
        <v>204</v>
      </c>
      <c r="BE196" s="160">
        <f>IF(N196="základná",J196,0)</f>
        <v>0</v>
      </c>
      <c r="BF196" s="160">
        <f>IF(N196="znížená",J196,0)</f>
        <v>0</v>
      </c>
      <c r="BG196" s="160">
        <f>IF(N196="zákl. prenesená",J196,0)</f>
        <v>0</v>
      </c>
      <c r="BH196" s="160">
        <f>IF(N196="zníž. prenesená",J196,0)</f>
        <v>0</v>
      </c>
      <c r="BI196" s="160">
        <f>IF(N196="nulová",J196,0)</f>
        <v>0</v>
      </c>
      <c r="BJ196" s="17" t="s">
        <v>90</v>
      </c>
      <c r="BK196" s="160">
        <f>ROUND(I196*H196,2)</f>
        <v>0</v>
      </c>
      <c r="BL196" s="17" t="s">
        <v>211</v>
      </c>
      <c r="BM196" s="275" t="s">
        <v>293</v>
      </c>
    </row>
    <row r="197" s="13" customFormat="1">
      <c r="A197" s="13"/>
      <c r="B197" s="276"/>
      <c r="C197" s="277"/>
      <c r="D197" s="278" t="s">
        <v>213</v>
      </c>
      <c r="E197" s="279" t="s">
        <v>1</v>
      </c>
      <c r="F197" s="280" t="s">
        <v>1127</v>
      </c>
      <c r="G197" s="277"/>
      <c r="H197" s="281">
        <v>1</v>
      </c>
      <c r="I197" s="282"/>
      <c r="J197" s="277"/>
      <c r="K197" s="277"/>
      <c r="L197" s="283"/>
      <c r="M197" s="284"/>
      <c r="N197" s="285"/>
      <c r="O197" s="285"/>
      <c r="P197" s="285"/>
      <c r="Q197" s="285"/>
      <c r="R197" s="285"/>
      <c r="S197" s="285"/>
      <c r="T197" s="28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87" t="s">
        <v>213</v>
      </c>
      <c r="AU197" s="287" t="s">
        <v>90</v>
      </c>
      <c r="AV197" s="13" t="s">
        <v>90</v>
      </c>
      <c r="AW197" s="13" t="s">
        <v>33</v>
      </c>
      <c r="AX197" s="13" t="s">
        <v>78</v>
      </c>
      <c r="AY197" s="287" t="s">
        <v>204</v>
      </c>
    </row>
    <row r="198" s="13" customFormat="1">
      <c r="A198" s="13"/>
      <c r="B198" s="276"/>
      <c r="C198" s="277"/>
      <c r="D198" s="278" t="s">
        <v>213</v>
      </c>
      <c r="E198" s="279" t="s">
        <v>1</v>
      </c>
      <c r="F198" s="280" t="s">
        <v>1128</v>
      </c>
      <c r="G198" s="277"/>
      <c r="H198" s="281">
        <v>1</v>
      </c>
      <c r="I198" s="282"/>
      <c r="J198" s="277"/>
      <c r="K198" s="277"/>
      <c r="L198" s="283"/>
      <c r="M198" s="284"/>
      <c r="N198" s="285"/>
      <c r="O198" s="285"/>
      <c r="P198" s="285"/>
      <c r="Q198" s="285"/>
      <c r="R198" s="285"/>
      <c r="S198" s="285"/>
      <c r="T198" s="28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87" t="s">
        <v>213</v>
      </c>
      <c r="AU198" s="287" t="s">
        <v>90</v>
      </c>
      <c r="AV198" s="13" t="s">
        <v>90</v>
      </c>
      <c r="AW198" s="13" t="s">
        <v>33</v>
      </c>
      <c r="AX198" s="13" t="s">
        <v>78</v>
      </c>
      <c r="AY198" s="287" t="s">
        <v>204</v>
      </c>
    </row>
    <row r="199" s="13" customFormat="1">
      <c r="A199" s="13"/>
      <c r="B199" s="276"/>
      <c r="C199" s="277"/>
      <c r="D199" s="278" t="s">
        <v>213</v>
      </c>
      <c r="E199" s="279" t="s">
        <v>1</v>
      </c>
      <c r="F199" s="280" t="s">
        <v>1129</v>
      </c>
      <c r="G199" s="277"/>
      <c r="H199" s="281">
        <v>1</v>
      </c>
      <c r="I199" s="282"/>
      <c r="J199" s="277"/>
      <c r="K199" s="277"/>
      <c r="L199" s="283"/>
      <c r="M199" s="284"/>
      <c r="N199" s="285"/>
      <c r="O199" s="285"/>
      <c r="P199" s="285"/>
      <c r="Q199" s="285"/>
      <c r="R199" s="285"/>
      <c r="S199" s="285"/>
      <c r="T199" s="28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87" t="s">
        <v>213</v>
      </c>
      <c r="AU199" s="287" t="s">
        <v>90</v>
      </c>
      <c r="AV199" s="13" t="s">
        <v>90</v>
      </c>
      <c r="AW199" s="13" t="s">
        <v>33</v>
      </c>
      <c r="AX199" s="13" t="s">
        <v>78</v>
      </c>
      <c r="AY199" s="287" t="s">
        <v>204</v>
      </c>
    </row>
    <row r="200" s="14" customFormat="1">
      <c r="A200" s="14"/>
      <c r="B200" s="288"/>
      <c r="C200" s="289"/>
      <c r="D200" s="278" t="s">
        <v>213</v>
      </c>
      <c r="E200" s="290" t="s">
        <v>1</v>
      </c>
      <c r="F200" s="291" t="s">
        <v>218</v>
      </c>
      <c r="G200" s="289"/>
      <c r="H200" s="292">
        <v>3</v>
      </c>
      <c r="I200" s="293"/>
      <c r="J200" s="289"/>
      <c r="K200" s="289"/>
      <c r="L200" s="294"/>
      <c r="M200" s="295"/>
      <c r="N200" s="296"/>
      <c r="O200" s="296"/>
      <c r="P200" s="296"/>
      <c r="Q200" s="296"/>
      <c r="R200" s="296"/>
      <c r="S200" s="296"/>
      <c r="T200" s="29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98" t="s">
        <v>213</v>
      </c>
      <c r="AU200" s="298" t="s">
        <v>90</v>
      </c>
      <c r="AV200" s="14" t="s">
        <v>211</v>
      </c>
      <c r="AW200" s="14" t="s">
        <v>33</v>
      </c>
      <c r="AX200" s="14" t="s">
        <v>85</v>
      </c>
      <c r="AY200" s="298" t="s">
        <v>204</v>
      </c>
    </row>
    <row r="201" s="2" customFormat="1" ht="33" customHeight="1">
      <c r="A201" s="40"/>
      <c r="B201" s="41"/>
      <c r="C201" s="263" t="s">
        <v>274</v>
      </c>
      <c r="D201" s="263" t="s">
        <v>207</v>
      </c>
      <c r="E201" s="264" t="s">
        <v>310</v>
      </c>
      <c r="F201" s="265" t="s">
        <v>311</v>
      </c>
      <c r="G201" s="266" t="s">
        <v>210</v>
      </c>
      <c r="H201" s="267">
        <v>56.881999999999998</v>
      </c>
      <c r="I201" s="268"/>
      <c r="J201" s="269">
        <f>ROUND(I201*H201,2)</f>
        <v>0</v>
      </c>
      <c r="K201" s="270"/>
      <c r="L201" s="43"/>
      <c r="M201" s="271" t="s">
        <v>1</v>
      </c>
      <c r="N201" s="272" t="s">
        <v>44</v>
      </c>
      <c r="O201" s="99"/>
      <c r="P201" s="273">
        <f>O201*H201</f>
        <v>0</v>
      </c>
      <c r="Q201" s="273">
        <v>0</v>
      </c>
      <c r="R201" s="273">
        <f>Q201*H201</f>
        <v>0</v>
      </c>
      <c r="S201" s="273">
        <v>0.0040000000000000001</v>
      </c>
      <c r="T201" s="274">
        <f>S201*H201</f>
        <v>0.22752800000000001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75" t="s">
        <v>211</v>
      </c>
      <c r="AT201" s="275" t="s">
        <v>207</v>
      </c>
      <c r="AU201" s="275" t="s">
        <v>90</v>
      </c>
      <c r="AY201" s="17" t="s">
        <v>204</v>
      </c>
      <c r="BE201" s="160">
        <f>IF(N201="základná",J201,0)</f>
        <v>0</v>
      </c>
      <c r="BF201" s="160">
        <f>IF(N201="znížená",J201,0)</f>
        <v>0</v>
      </c>
      <c r="BG201" s="160">
        <f>IF(N201="zákl. prenesená",J201,0)</f>
        <v>0</v>
      </c>
      <c r="BH201" s="160">
        <f>IF(N201="zníž. prenesená",J201,0)</f>
        <v>0</v>
      </c>
      <c r="BI201" s="160">
        <f>IF(N201="nulová",J201,0)</f>
        <v>0</v>
      </c>
      <c r="BJ201" s="17" t="s">
        <v>90</v>
      </c>
      <c r="BK201" s="160">
        <f>ROUND(I201*H201,2)</f>
        <v>0</v>
      </c>
      <c r="BL201" s="17" t="s">
        <v>211</v>
      </c>
      <c r="BM201" s="275" t="s">
        <v>312</v>
      </c>
    </row>
    <row r="202" s="13" customFormat="1">
      <c r="A202" s="13"/>
      <c r="B202" s="276"/>
      <c r="C202" s="277"/>
      <c r="D202" s="278" t="s">
        <v>213</v>
      </c>
      <c r="E202" s="279" t="s">
        <v>1</v>
      </c>
      <c r="F202" s="280" t="s">
        <v>1130</v>
      </c>
      <c r="G202" s="277"/>
      <c r="H202" s="281">
        <v>56.881999999999998</v>
      </c>
      <c r="I202" s="282"/>
      <c r="J202" s="277"/>
      <c r="K202" s="277"/>
      <c r="L202" s="283"/>
      <c r="M202" s="284"/>
      <c r="N202" s="285"/>
      <c r="O202" s="285"/>
      <c r="P202" s="285"/>
      <c r="Q202" s="285"/>
      <c r="R202" s="285"/>
      <c r="S202" s="285"/>
      <c r="T202" s="28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87" t="s">
        <v>213</v>
      </c>
      <c r="AU202" s="287" t="s">
        <v>90</v>
      </c>
      <c r="AV202" s="13" t="s">
        <v>90</v>
      </c>
      <c r="AW202" s="13" t="s">
        <v>33</v>
      </c>
      <c r="AX202" s="13" t="s">
        <v>78</v>
      </c>
      <c r="AY202" s="287" t="s">
        <v>204</v>
      </c>
    </row>
    <row r="203" s="14" customFormat="1">
      <c r="A203" s="14"/>
      <c r="B203" s="288"/>
      <c r="C203" s="289"/>
      <c r="D203" s="278" t="s">
        <v>213</v>
      </c>
      <c r="E203" s="290" t="s">
        <v>132</v>
      </c>
      <c r="F203" s="291" t="s">
        <v>218</v>
      </c>
      <c r="G203" s="289"/>
      <c r="H203" s="292">
        <v>56.881999999999998</v>
      </c>
      <c r="I203" s="293"/>
      <c r="J203" s="289"/>
      <c r="K203" s="289"/>
      <c r="L203" s="294"/>
      <c r="M203" s="295"/>
      <c r="N203" s="296"/>
      <c r="O203" s="296"/>
      <c r="P203" s="296"/>
      <c r="Q203" s="296"/>
      <c r="R203" s="296"/>
      <c r="S203" s="296"/>
      <c r="T203" s="29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98" t="s">
        <v>213</v>
      </c>
      <c r="AU203" s="298" t="s">
        <v>90</v>
      </c>
      <c r="AV203" s="14" t="s">
        <v>211</v>
      </c>
      <c r="AW203" s="14" t="s">
        <v>33</v>
      </c>
      <c r="AX203" s="14" t="s">
        <v>85</v>
      </c>
      <c r="AY203" s="298" t="s">
        <v>204</v>
      </c>
    </row>
    <row r="204" s="2" customFormat="1" ht="37.8" customHeight="1">
      <c r="A204" s="40"/>
      <c r="B204" s="41"/>
      <c r="C204" s="263" t="s">
        <v>280</v>
      </c>
      <c r="D204" s="263" t="s">
        <v>207</v>
      </c>
      <c r="E204" s="264" t="s">
        <v>317</v>
      </c>
      <c r="F204" s="265" t="s">
        <v>318</v>
      </c>
      <c r="G204" s="266" t="s">
        <v>210</v>
      </c>
      <c r="H204" s="267">
        <v>19.32</v>
      </c>
      <c r="I204" s="268"/>
      <c r="J204" s="269">
        <f>ROUND(I204*H204,2)</f>
        <v>0</v>
      </c>
      <c r="K204" s="270"/>
      <c r="L204" s="43"/>
      <c r="M204" s="271" t="s">
        <v>1</v>
      </c>
      <c r="N204" s="272" t="s">
        <v>44</v>
      </c>
      <c r="O204" s="99"/>
      <c r="P204" s="273">
        <f>O204*H204</f>
        <v>0</v>
      </c>
      <c r="Q204" s="273">
        <v>0</v>
      </c>
      <c r="R204" s="273">
        <f>Q204*H204</f>
        <v>0</v>
      </c>
      <c r="S204" s="273">
        <v>0.068000000000000005</v>
      </c>
      <c r="T204" s="274">
        <f>S204*H204</f>
        <v>1.31376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75" t="s">
        <v>211</v>
      </c>
      <c r="AT204" s="275" t="s">
        <v>207</v>
      </c>
      <c r="AU204" s="275" t="s">
        <v>90</v>
      </c>
      <c r="AY204" s="17" t="s">
        <v>204</v>
      </c>
      <c r="BE204" s="160">
        <f>IF(N204="základná",J204,0)</f>
        <v>0</v>
      </c>
      <c r="BF204" s="160">
        <f>IF(N204="znížená",J204,0)</f>
        <v>0</v>
      </c>
      <c r="BG204" s="160">
        <f>IF(N204="zákl. prenesená",J204,0)</f>
        <v>0</v>
      </c>
      <c r="BH204" s="160">
        <f>IF(N204="zníž. prenesená",J204,0)</f>
        <v>0</v>
      </c>
      <c r="BI204" s="160">
        <f>IF(N204="nulová",J204,0)</f>
        <v>0</v>
      </c>
      <c r="BJ204" s="17" t="s">
        <v>90</v>
      </c>
      <c r="BK204" s="160">
        <f>ROUND(I204*H204,2)</f>
        <v>0</v>
      </c>
      <c r="BL204" s="17" t="s">
        <v>211</v>
      </c>
      <c r="BM204" s="275" t="s">
        <v>319</v>
      </c>
    </row>
    <row r="205" s="13" customFormat="1">
      <c r="A205" s="13"/>
      <c r="B205" s="276"/>
      <c r="C205" s="277"/>
      <c r="D205" s="278" t="s">
        <v>213</v>
      </c>
      <c r="E205" s="279" t="s">
        <v>1</v>
      </c>
      <c r="F205" s="280" t="s">
        <v>1131</v>
      </c>
      <c r="G205" s="277"/>
      <c r="H205" s="281">
        <v>9.1999999999999993</v>
      </c>
      <c r="I205" s="282"/>
      <c r="J205" s="277"/>
      <c r="K205" s="277"/>
      <c r="L205" s="283"/>
      <c r="M205" s="284"/>
      <c r="N205" s="285"/>
      <c r="O205" s="285"/>
      <c r="P205" s="285"/>
      <c r="Q205" s="285"/>
      <c r="R205" s="285"/>
      <c r="S205" s="285"/>
      <c r="T205" s="28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87" t="s">
        <v>213</v>
      </c>
      <c r="AU205" s="287" t="s">
        <v>90</v>
      </c>
      <c r="AV205" s="13" t="s">
        <v>90</v>
      </c>
      <c r="AW205" s="13" t="s">
        <v>33</v>
      </c>
      <c r="AX205" s="13" t="s">
        <v>78</v>
      </c>
      <c r="AY205" s="287" t="s">
        <v>204</v>
      </c>
    </row>
    <row r="206" s="13" customFormat="1">
      <c r="A206" s="13"/>
      <c r="B206" s="276"/>
      <c r="C206" s="277"/>
      <c r="D206" s="278" t="s">
        <v>213</v>
      </c>
      <c r="E206" s="279" t="s">
        <v>1</v>
      </c>
      <c r="F206" s="280" t="s">
        <v>1132</v>
      </c>
      <c r="G206" s="277"/>
      <c r="H206" s="281">
        <v>9.1999999999999993</v>
      </c>
      <c r="I206" s="282"/>
      <c r="J206" s="277"/>
      <c r="K206" s="277"/>
      <c r="L206" s="283"/>
      <c r="M206" s="284"/>
      <c r="N206" s="285"/>
      <c r="O206" s="285"/>
      <c r="P206" s="285"/>
      <c r="Q206" s="285"/>
      <c r="R206" s="285"/>
      <c r="S206" s="285"/>
      <c r="T206" s="28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87" t="s">
        <v>213</v>
      </c>
      <c r="AU206" s="287" t="s">
        <v>90</v>
      </c>
      <c r="AV206" s="13" t="s">
        <v>90</v>
      </c>
      <c r="AW206" s="13" t="s">
        <v>33</v>
      </c>
      <c r="AX206" s="13" t="s">
        <v>78</v>
      </c>
      <c r="AY206" s="287" t="s">
        <v>204</v>
      </c>
    </row>
    <row r="207" s="15" customFormat="1">
      <c r="A207" s="15"/>
      <c r="B207" s="299"/>
      <c r="C207" s="300"/>
      <c r="D207" s="278" t="s">
        <v>213</v>
      </c>
      <c r="E207" s="301" t="s">
        <v>127</v>
      </c>
      <c r="F207" s="302" t="s">
        <v>225</v>
      </c>
      <c r="G207" s="300"/>
      <c r="H207" s="303">
        <v>18.399999999999999</v>
      </c>
      <c r="I207" s="304"/>
      <c r="J207" s="300"/>
      <c r="K207" s="300"/>
      <c r="L207" s="305"/>
      <c r="M207" s="306"/>
      <c r="N207" s="307"/>
      <c r="O207" s="307"/>
      <c r="P207" s="307"/>
      <c r="Q207" s="307"/>
      <c r="R207" s="307"/>
      <c r="S207" s="307"/>
      <c r="T207" s="308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309" t="s">
        <v>213</v>
      </c>
      <c r="AU207" s="309" t="s">
        <v>90</v>
      </c>
      <c r="AV207" s="15" t="s">
        <v>93</v>
      </c>
      <c r="AW207" s="15" t="s">
        <v>33</v>
      </c>
      <c r="AX207" s="15" t="s">
        <v>78</v>
      </c>
      <c r="AY207" s="309" t="s">
        <v>204</v>
      </c>
    </row>
    <row r="208" s="13" customFormat="1">
      <c r="A208" s="13"/>
      <c r="B208" s="276"/>
      <c r="C208" s="277"/>
      <c r="D208" s="278" t="s">
        <v>213</v>
      </c>
      <c r="E208" s="279" t="s">
        <v>1</v>
      </c>
      <c r="F208" s="280" t="s">
        <v>324</v>
      </c>
      <c r="G208" s="277"/>
      <c r="H208" s="281">
        <v>0.92000000000000004</v>
      </c>
      <c r="I208" s="282"/>
      <c r="J208" s="277"/>
      <c r="K208" s="277"/>
      <c r="L208" s="283"/>
      <c r="M208" s="284"/>
      <c r="N208" s="285"/>
      <c r="O208" s="285"/>
      <c r="P208" s="285"/>
      <c r="Q208" s="285"/>
      <c r="R208" s="285"/>
      <c r="S208" s="285"/>
      <c r="T208" s="28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87" t="s">
        <v>213</v>
      </c>
      <c r="AU208" s="287" t="s">
        <v>90</v>
      </c>
      <c r="AV208" s="13" t="s">
        <v>90</v>
      </c>
      <c r="AW208" s="13" t="s">
        <v>33</v>
      </c>
      <c r="AX208" s="13" t="s">
        <v>78</v>
      </c>
      <c r="AY208" s="287" t="s">
        <v>204</v>
      </c>
    </row>
    <row r="209" s="14" customFormat="1">
      <c r="A209" s="14"/>
      <c r="B209" s="288"/>
      <c r="C209" s="289"/>
      <c r="D209" s="278" t="s">
        <v>213</v>
      </c>
      <c r="E209" s="290" t="s">
        <v>325</v>
      </c>
      <c r="F209" s="291" t="s">
        <v>218</v>
      </c>
      <c r="G209" s="289"/>
      <c r="H209" s="292">
        <v>19.32</v>
      </c>
      <c r="I209" s="293"/>
      <c r="J209" s="289"/>
      <c r="K209" s="289"/>
      <c r="L209" s="294"/>
      <c r="M209" s="295"/>
      <c r="N209" s="296"/>
      <c r="O209" s="296"/>
      <c r="P209" s="296"/>
      <c r="Q209" s="296"/>
      <c r="R209" s="296"/>
      <c r="S209" s="296"/>
      <c r="T209" s="29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98" t="s">
        <v>213</v>
      </c>
      <c r="AU209" s="298" t="s">
        <v>90</v>
      </c>
      <c r="AV209" s="14" t="s">
        <v>211</v>
      </c>
      <c r="AW209" s="14" t="s">
        <v>33</v>
      </c>
      <c r="AX209" s="14" t="s">
        <v>85</v>
      </c>
      <c r="AY209" s="298" t="s">
        <v>204</v>
      </c>
    </row>
    <row r="210" s="2" customFormat="1" ht="21.75" customHeight="1">
      <c r="A210" s="40"/>
      <c r="B210" s="41"/>
      <c r="C210" s="263" t="s">
        <v>289</v>
      </c>
      <c r="D210" s="263" t="s">
        <v>207</v>
      </c>
      <c r="E210" s="264" t="s">
        <v>327</v>
      </c>
      <c r="F210" s="265" t="s">
        <v>328</v>
      </c>
      <c r="G210" s="266" t="s">
        <v>329</v>
      </c>
      <c r="H210" s="267">
        <v>2.0659999999999998</v>
      </c>
      <c r="I210" s="268"/>
      <c r="J210" s="269">
        <f>ROUND(I210*H210,2)</f>
        <v>0</v>
      </c>
      <c r="K210" s="270"/>
      <c r="L210" s="43"/>
      <c r="M210" s="271" t="s">
        <v>1</v>
      </c>
      <c r="N210" s="272" t="s">
        <v>44</v>
      </c>
      <c r="O210" s="99"/>
      <c r="P210" s="273">
        <f>O210*H210</f>
        <v>0</v>
      </c>
      <c r="Q210" s="273">
        <v>0</v>
      </c>
      <c r="R210" s="273">
        <f>Q210*H210</f>
        <v>0</v>
      </c>
      <c r="S210" s="273">
        <v>0</v>
      </c>
      <c r="T210" s="27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75" t="s">
        <v>211</v>
      </c>
      <c r="AT210" s="275" t="s">
        <v>207</v>
      </c>
      <c r="AU210" s="275" t="s">
        <v>90</v>
      </c>
      <c r="AY210" s="17" t="s">
        <v>204</v>
      </c>
      <c r="BE210" s="160">
        <f>IF(N210="základná",J210,0)</f>
        <v>0</v>
      </c>
      <c r="BF210" s="160">
        <f>IF(N210="znížená",J210,0)</f>
        <v>0</v>
      </c>
      <c r="BG210" s="160">
        <f>IF(N210="zákl. prenesená",J210,0)</f>
        <v>0</v>
      </c>
      <c r="BH210" s="160">
        <f>IF(N210="zníž. prenesená",J210,0)</f>
        <v>0</v>
      </c>
      <c r="BI210" s="160">
        <f>IF(N210="nulová",J210,0)</f>
        <v>0</v>
      </c>
      <c r="BJ210" s="17" t="s">
        <v>90</v>
      </c>
      <c r="BK210" s="160">
        <f>ROUND(I210*H210,2)</f>
        <v>0</v>
      </c>
      <c r="BL210" s="17" t="s">
        <v>211</v>
      </c>
      <c r="BM210" s="275" t="s">
        <v>330</v>
      </c>
    </row>
    <row r="211" s="2" customFormat="1" ht="24.15" customHeight="1">
      <c r="A211" s="40"/>
      <c r="B211" s="41"/>
      <c r="C211" s="263" t="s">
        <v>254</v>
      </c>
      <c r="D211" s="263" t="s">
        <v>207</v>
      </c>
      <c r="E211" s="264" t="s">
        <v>332</v>
      </c>
      <c r="F211" s="265" t="s">
        <v>333</v>
      </c>
      <c r="G211" s="266" t="s">
        <v>329</v>
      </c>
      <c r="H211" s="267">
        <v>2.0659999999999998</v>
      </c>
      <c r="I211" s="268"/>
      <c r="J211" s="269">
        <f>ROUND(I211*H211,2)</f>
        <v>0</v>
      </c>
      <c r="K211" s="270"/>
      <c r="L211" s="43"/>
      <c r="M211" s="271" t="s">
        <v>1</v>
      </c>
      <c r="N211" s="272" t="s">
        <v>44</v>
      </c>
      <c r="O211" s="99"/>
      <c r="P211" s="273">
        <f>O211*H211</f>
        <v>0</v>
      </c>
      <c r="Q211" s="273">
        <v>0</v>
      </c>
      <c r="R211" s="273">
        <f>Q211*H211</f>
        <v>0</v>
      </c>
      <c r="S211" s="273">
        <v>0</v>
      </c>
      <c r="T211" s="27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75" t="s">
        <v>211</v>
      </c>
      <c r="AT211" s="275" t="s">
        <v>207</v>
      </c>
      <c r="AU211" s="275" t="s">
        <v>90</v>
      </c>
      <c r="AY211" s="17" t="s">
        <v>204</v>
      </c>
      <c r="BE211" s="160">
        <f>IF(N211="základná",J211,0)</f>
        <v>0</v>
      </c>
      <c r="BF211" s="160">
        <f>IF(N211="znížená",J211,0)</f>
        <v>0</v>
      </c>
      <c r="BG211" s="160">
        <f>IF(N211="zákl. prenesená",J211,0)</f>
        <v>0</v>
      </c>
      <c r="BH211" s="160">
        <f>IF(N211="zníž. prenesená",J211,0)</f>
        <v>0</v>
      </c>
      <c r="BI211" s="160">
        <f>IF(N211="nulová",J211,0)</f>
        <v>0</v>
      </c>
      <c r="BJ211" s="17" t="s">
        <v>90</v>
      </c>
      <c r="BK211" s="160">
        <f>ROUND(I211*H211,2)</f>
        <v>0</v>
      </c>
      <c r="BL211" s="17" t="s">
        <v>211</v>
      </c>
      <c r="BM211" s="275" t="s">
        <v>334</v>
      </c>
    </row>
    <row r="212" s="2" customFormat="1" ht="16.5" customHeight="1">
      <c r="A212" s="40"/>
      <c r="B212" s="41"/>
      <c r="C212" s="263" t="s">
        <v>303</v>
      </c>
      <c r="D212" s="263" t="s">
        <v>207</v>
      </c>
      <c r="E212" s="264" t="s">
        <v>336</v>
      </c>
      <c r="F212" s="265" t="s">
        <v>337</v>
      </c>
      <c r="G212" s="266" t="s">
        <v>292</v>
      </c>
      <c r="H212" s="267">
        <v>1</v>
      </c>
      <c r="I212" s="268"/>
      <c r="J212" s="269">
        <f>ROUND(I212*H212,2)</f>
        <v>0</v>
      </c>
      <c r="K212" s="270"/>
      <c r="L212" s="43"/>
      <c r="M212" s="271" t="s">
        <v>1</v>
      </c>
      <c r="N212" s="272" t="s">
        <v>44</v>
      </c>
      <c r="O212" s="99"/>
      <c r="P212" s="273">
        <f>O212*H212</f>
        <v>0</v>
      </c>
      <c r="Q212" s="273">
        <v>0.0015808</v>
      </c>
      <c r="R212" s="273">
        <f>Q212*H212</f>
        <v>0.0015808</v>
      </c>
      <c r="S212" s="273">
        <v>0</v>
      </c>
      <c r="T212" s="27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75" t="s">
        <v>211</v>
      </c>
      <c r="AT212" s="275" t="s">
        <v>207</v>
      </c>
      <c r="AU212" s="275" t="s">
        <v>90</v>
      </c>
      <c r="AY212" s="17" t="s">
        <v>204</v>
      </c>
      <c r="BE212" s="160">
        <f>IF(N212="základná",J212,0)</f>
        <v>0</v>
      </c>
      <c r="BF212" s="160">
        <f>IF(N212="znížená",J212,0)</f>
        <v>0</v>
      </c>
      <c r="BG212" s="160">
        <f>IF(N212="zákl. prenesená",J212,0)</f>
        <v>0</v>
      </c>
      <c r="BH212" s="160">
        <f>IF(N212="zníž. prenesená",J212,0)</f>
        <v>0</v>
      </c>
      <c r="BI212" s="160">
        <f>IF(N212="nulová",J212,0)</f>
        <v>0</v>
      </c>
      <c r="BJ212" s="17" t="s">
        <v>90</v>
      </c>
      <c r="BK212" s="160">
        <f>ROUND(I212*H212,2)</f>
        <v>0</v>
      </c>
      <c r="BL212" s="17" t="s">
        <v>211</v>
      </c>
      <c r="BM212" s="275" t="s">
        <v>1133</v>
      </c>
    </row>
    <row r="213" s="2" customFormat="1" ht="24.15" customHeight="1">
      <c r="A213" s="40"/>
      <c r="B213" s="41"/>
      <c r="C213" s="263" t="s">
        <v>309</v>
      </c>
      <c r="D213" s="263" t="s">
        <v>207</v>
      </c>
      <c r="E213" s="264" t="s">
        <v>339</v>
      </c>
      <c r="F213" s="265" t="s">
        <v>340</v>
      </c>
      <c r="G213" s="266" t="s">
        <v>341</v>
      </c>
      <c r="H213" s="267">
        <v>6</v>
      </c>
      <c r="I213" s="268"/>
      <c r="J213" s="269">
        <f>ROUND(I213*H213,2)</f>
        <v>0</v>
      </c>
      <c r="K213" s="270"/>
      <c r="L213" s="43"/>
      <c r="M213" s="271" t="s">
        <v>1</v>
      </c>
      <c r="N213" s="272" t="s">
        <v>44</v>
      </c>
      <c r="O213" s="99"/>
      <c r="P213" s="273">
        <f>O213*H213</f>
        <v>0</v>
      </c>
      <c r="Q213" s="273">
        <v>0.00013857999999999999</v>
      </c>
      <c r="R213" s="273">
        <f>Q213*H213</f>
        <v>0.00083147999999999989</v>
      </c>
      <c r="S213" s="273">
        <v>0</v>
      </c>
      <c r="T213" s="274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75" t="s">
        <v>211</v>
      </c>
      <c r="AT213" s="275" t="s">
        <v>207</v>
      </c>
      <c r="AU213" s="275" t="s">
        <v>90</v>
      </c>
      <c r="AY213" s="17" t="s">
        <v>204</v>
      </c>
      <c r="BE213" s="160">
        <f>IF(N213="základná",J213,0)</f>
        <v>0</v>
      </c>
      <c r="BF213" s="160">
        <f>IF(N213="znížená",J213,0)</f>
        <v>0</v>
      </c>
      <c r="BG213" s="160">
        <f>IF(N213="zákl. prenesená",J213,0)</f>
        <v>0</v>
      </c>
      <c r="BH213" s="160">
        <f>IF(N213="zníž. prenesená",J213,0)</f>
        <v>0</v>
      </c>
      <c r="BI213" s="160">
        <f>IF(N213="nulová",J213,0)</f>
        <v>0</v>
      </c>
      <c r="BJ213" s="17" t="s">
        <v>90</v>
      </c>
      <c r="BK213" s="160">
        <f>ROUND(I213*H213,2)</f>
        <v>0</v>
      </c>
      <c r="BL213" s="17" t="s">
        <v>211</v>
      </c>
      <c r="BM213" s="275" t="s">
        <v>1134</v>
      </c>
    </row>
    <row r="214" s="2" customFormat="1" ht="21.75" customHeight="1">
      <c r="A214" s="40"/>
      <c r="B214" s="41"/>
      <c r="C214" s="263" t="s">
        <v>316</v>
      </c>
      <c r="D214" s="263" t="s">
        <v>207</v>
      </c>
      <c r="E214" s="264" t="s">
        <v>344</v>
      </c>
      <c r="F214" s="265" t="s">
        <v>345</v>
      </c>
      <c r="G214" s="266" t="s">
        <v>341</v>
      </c>
      <c r="H214" s="267">
        <v>6</v>
      </c>
      <c r="I214" s="268"/>
      <c r="J214" s="269">
        <f>ROUND(I214*H214,2)</f>
        <v>0</v>
      </c>
      <c r="K214" s="270"/>
      <c r="L214" s="43"/>
      <c r="M214" s="271" t="s">
        <v>1</v>
      </c>
      <c r="N214" s="272" t="s">
        <v>44</v>
      </c>
      <c r="O214" s="99"/>
      <c r="P214" s="273">
        <f>O214*H214</f>
        <v>0</v>
      </c>
      <c r="Q214" s="273">
        <v>0</v>
      </c>
      <c r="R214" s="273">
        <f>Q214*H214</f>
        <v>0</v>
      </c>
      <c r="S214" s="273">
        <v>0</v>
      </c>
      <c r="T214" s="27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75" t="s">
        <v>211</v>
      </c>
      <c r="AT214" s="275" t="s">
        <v>207</v>
      </c>
      <c r="AU214" s="275" t="s">
        <v>90</v>
      </c>
      <c r="AY214" s="17" t="s">
        <v>204</v>
      </c>
      <c r="BE214" s="160">
        <f>IF(N214="základná",J214,0)</f>
        <v>0</v>
      </c>
      <c r="BF214" s="160">
        <f>IF(N214="znížená",J214,0)</f>
        <v>0</v>
      </c>
      <c r="BG214" s="160">
        <f>IF(N214="zákl. prenesená",J214,0)</f>
        <v>0</v>
      </c>
      <c r="BH214" s="160">
        <f>IF(N214="zníž. prenesená",J214,0)</f>
        <v>0</v>
      </c>
      <c r="BI214" s="160">
        <f>IF(N214="nulová",J214,0)</f>
        <v>0</v>
      </c>
      <c r="BJ214" s="17" t="s">
        <v>90</v>
      </c>
      <c r="BK214" s="160">
        <f>ROUND(I214*H214,2)</f>
        <v>0</v>
      </c>
      <c r="BL214" s="17" t="s">
        <v>211</v>
      </c>
      <c r="BM214" s="275" t="s">
        <v>1135</v>
      </c>
    </row>
    <row r="215" s="2" customFormat="1" ht="21.75" customHeight="1">
      <c r="A215" s="40"/>
      <c r="B215" s="41"/>
      <c r="C215" s="263" t="s">
        <v>326</v>
      </c>
      <c r="D215" s="263" t="s">
        <v>207</v>
      </c>
      <c r="E215" s="264" t="s">
        <v>348</v>
      </c>
      <c r="F215" s="265" t="s">
        <v>349</v>
      </c>
      <c r="G215" s="266" t="s">
        <v>329</v>
      </c>
      <c r="H215" s="267">
        <v>2.0659999999999998</v>
      </c>
      <c r="I215" s="268"/>
      <c r="J215" s="269">
        <f>ROUND(I215*H215,2)</f>
        <v>0</v>
      </c>
      <c r="K215" s="270"/>
      <c r="L215" s="43"/>
      <c r="M215" s="271" t="s">
        <v>1</v>
      </c>
      <c r="N215" s="272" t="s">
        <v>44</v>
      </c>
      <c r="O215" s="99"/>
      <c r="P215" s="273">
        <f>O215*H215</f>
        <v>0</v>
      </c>
      <c r="Q215" s="273">
        <v>0</v>
      </c>
      <c r="R215" s="273">
        <f>Q215*H215</f>
        <v>0</v>
      </c>
      <c r="S215" s="273">
        <v>0</v>
      </c>
      <c r="T215" s="274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75" t="s">
        <v>211</v>
      </c>
      <c r="AT215" s="275" t="s">
        <v>207</v>
      </c>
      <c r="AU215" s="275" t="s">
        <v>90</v>
      </c>
      <c r="AY215" s="17" t="s">
        <v>204</v>
      </c>
      <c r="BE215" s="160">
        <f>IF(N215="základná",J215,0)</f>
        <v>0</v>
      </c>
      <c r="BF215" s="160">
        <f>IF(N215="znížená",J215,0)</f>
        <v>0</v>
      </c>
      <c r="BG215" s="160">
        <f>IF(N215="zákl. prenesená",J215,0)</f>
        <v>0</v>
      </c>
      <c r="BH215" s="160">
        <f>IF(N215="zníž. prenesená",J215,0)</f>
        <v>0</v>
      </c>
      <c r="BI215" s="160">
        <f>IF(N215="nulová",J215,0)</f>
        <v>0</v>
      </c>
      <c r="BJ215" s="17" t="s">
        <v>90</v>
      </c>
      <c r="BK215" s="160">
        <f>ROUND(I215*H215,2)</f>
        <v>0</v>
      </c>
      <c r="BL215" s="17" t="s">
        <v>211</v>
      </c>
      <c r="BM215" s="275" t="s">
        <v>1136</v>
      </c>
    </row>
    <row r="216" s="2" customFormat="1" ht="24.15" customHeight="1">
      <c r="A216" s="40"/>
      <c r="B216" s="41"/>
      <c r="C216" s="263" t="s">
        <v>331</v>
      </c>
      <c r="D216" s="263" t="s">
        <v>207</v>
      </c>
      <c r="E216" s="264" t="s">
        <v>352</v>
      </c>
      <c r="F216" s="265" t="s">
        <v>353</v>
      </c>
      <c r="G216" s="266" t="s">
        <v>329</v>
      </c>
      <c r="H216" s="267">
        <v>39.253999999999998</v>
      </c>
      <c r="I216" s="268"/>
      <c r="J216" s="269">
        <f>ROUND(I216*H216,2)</f>
        <v>0</v>
      </c>
      <c r="K216" s="270"/>
      <c r="L216" s="43"/>
      <c r="M216" s="271" t="s">
        <v>1</v>
      </c>
      <c r="N216" s="272" t="s">
        <v>44</v>
      </c>
      <c r="O216" s="99"/>
      <c r="P216" s="273">
        <f>O216*H216</f>
        <v>0</v>
      </c>
      <c r="Q216" s="273">
        <v>0</v>
      </c>
      <c r="R216" s="273">
        <f>Q216*H216</f>
        <v>0</v>
      </c>
      <c r="S216" s="273">
        <v>0</v>
      </c>
      <c r="T216" s="274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75" t="s">
        <v>211</v>
      </c>
      <c r="AT216" s="275" t="s">
        <v>207</v>
      </c>
      <c r="AU216" s="275" t="s">
        <v>90</v>
      </c>
      <c r="AY216" s="17" t="s">
        <v>204</v>
      </c>
      <c r="BE216" s="160">
        <f>IF(N216="základná",J216,0)</f>
        <v>0</v>
      </c>
      <c r="BF216" s="160">
        <f>IF(N216="znížená",J216,0)</f>
        <v>0</v>
      </c>
      <c r="BG216" s="160">
        <f>IF(N216="zákl. prenesená",J216,0)</f>
        <v>0</v>
      </c>
      <c r="BH216" s="160">
        <f>IF(N216="zníž. prenesená",J216,0)</f>
        <v>0</v>
      </c>
      <c r="BI216" s="160">
        <f>IF(N216="nulová",J216,0)</f>
        <v>0</v>
      </c>
      <c r="BJ216" s="17" t="s">
        <v>90</v>
      </c>
      <c r="BK216" s="160">
        <f>ROUND(I216*H216,2)</f>
        <v>0</v>
      </c>
      <c r="BL216" s="17" t="s">
        <v>211</v>
      </c>
      <c r="BM216" s="275" t="s">
        <v>1137</v>
      </c>
    </row>
    <row r="217" s="13" customFormat="1">
      <c r="A217" s="13"/>
      <c r="B217" s="276"/>
      <c r="C217" s="277"/>
      <c r="D217" s="278" t="s">
        <v>213</v>
      </c>
      <c r="E217" s="277"/>
      <c r="F217" s="280" t="s">
        <v>1138</v>
      </c>
      <c r="G217" s="277"/>
      <c r="H217" s="281">
        <v>39.253999999999998</v>
      </c>
      <c r="I217" s="282"/>
      <c r="J217" s="277"/>
      <c r="K217" s="277"/>
      <c r="L217" s="283"/>
      <c r="M217" s="284"/>
      <c r="N217" s="285"/>
      <c r="O217" s="285"/>
      <c r="P217" s="285"/>
      <c r="Q217" s="285"/>
      <c r="R217" s="285"/>
      <c r="S217" s="285"/>
      <c r="T217" s="28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87" t="s">
        <v>213</v>
      </c>
      <c r="AU217" s="287" t="s">
        <v>90</v>
      </c>
      <c r="AV217" s="13" t="s">
        <v>90</v>
      </c>
      <c r="AW217" s="13" t="s">
        <v>4</v>
      </c>
      <c r="AX217" s="13" t="s">
        <v>85</v>
      </c>
      <c r="AY217" s="287" t="s">
        <v>204</v>
      </c>
    </row>
    <row r="218" s="2" customFormat="1" ht="24.15" customHeight="1">
      <c r="A218" s="40"/>
      <c r="B218" s="41"/>
      <c r="C218" s="263" t="s">
        <v>335</v>
      </c>
      <c r="D218" s="263" t="s">
        <v>207</v>
      </c>
      <c r="E218" s="264" t="s">
        <v>357</v>
      </c>
      <c r="F218" s="265" t="s">
        <v>358</v>
      </c>
      <c r="G218" s="266" t="s">
        <v>329</v>
      </c>
      <c r="H218" s="267">
        <v>2.0659999999999998</v>
      </c>
      <c r="I218" s="268"/>
      <c r="J218" s="269">
        <f>ROUND(I218*H218,2)</f>
        <v>0</v>
      </c>
      <c r="K218" s="270"/>
      <c r="L218" s="43"/>
      <c r="M218" s="271" t="s">
        <v>1</v>
      </c>
      <c r="N218" s="272" t="s">
        <v>44</v>
      </c>
      <c r="O218" s="99"/>
      <c r="P218" s="273">
        <f>O218*H218</f>
        <v>0</v>
      </c>
      <c r="Q218" s="273">
        <v>0</v>
      </c>
      <c r="R218" s="273">
        <f>Q218*H218</f>
        <v>0</v>
      </c>
      <c r="S218" s="273">
        <v>0</v>
      </c>
      <c r="T218" s="27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75" t="s">
        <v>211</v>
      </c>
      <c r="AT218" s="275" t="s">
        <v>207</v>
      </c>
      <c r="AU218" s="275" t="s">
        <v>90</v>
      </c>
      <c r="AY218" s="17" t="s">
        <v>204</v>
      </c>
      <c r="BE218" s="160">
        <f>IF(N218="základná",J218,0)</f>
        <v>0</v>
      </c>
      <c r="BF218" s="160">
        <f>IF(N218="znížená",J218,0)</f>
        <v>0</v>
      </c>
      <c r="BG218" s="160">
        <f>IF(N218="zákl. prenesená",J218,0)</f>
        <v>0</v>
      </c>
      <c r="BH218" s="160">
        <f>IF(N218="zníž. prenesená",J218,0)</f>
        <v>0</v>
      </c>
      <c r="BI218" s="160">
        <f>IF(N218="nulová",J218,0)</f>
        <v>0</v>
      </c>
      <c r="BJ218" s="17" t="s">
        <v>90</v>
      </c>
      <c r="BK218" s="160">
        <f>ROUND(I218*H218,2)</f>
        <v>0</v>
      </c>
      <c r="BL218" s="17" t="s">
        <v>211</v>
      </c>
      <c r="BM218" s="275" t="s">
        <v>359</v>
      </c>
    </row>
    <row r="219" s="2" customFormat="1" ht="24.15" customHeight="1">
      <c r="A219" s="40"/>
      <c r="B219" s="41"/>
      <c r="C219" s="263" t="s">
        <v>7</v>
      </c>
      <c r="D219" s="263" t="s">
        <v>207</v>
      </c>
      <c r="E219" s="264" t="s">
        <v>361</v>
      </c>
      <c r="F219" s="265" t="s">
        <v>362</v>
      </c>
      <c r="G219" s="266" t="s">
        <v>329</v>
      </c>
      <c r="H219" s="267">
        <v>8.2639999999999993</v>
      </c>
      <c r="I219" s="268"/>
      <c r="J219" s="269">
        <f>ROUND(I219*H219,2)</f>
        <v>0</v>
      </c>
      <c r="K219" s="270"/>
      <c r="L219" s="43"/>
      <c r="M219" s="271" t="s">
        <v>1</v>
      </c>
      <c r="N219" s="272" t="s">
        <v>44</v>
      </c>
      <c r="O219" s="99"/>
      <c r="P219" s="273">
        <f>O219*H219</f>
        <v>0</v>
      </c>
      <c r="Q219" s="273">
        <v>0</v>
      </c>
      <c r="R219" s="273">
        <f>Q219*H219</f>
        <v>0</v>
      </c>
      <c r="S219" s="273">
        <v>0</v>
      </c>
      <c r="T219" s="27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75" t="s">
        <v>211</v>
      </c>
      <c r="AT219" s="275" t="s">
        <v>207</v>
      </c>
      <c r="AU219" s="275" t="s">
        <v>90</v>
      </c>
      <c r="AY219" s="17" t="s">
        <v>204</v>
      </c>
      <c r="BE219" s="160">
        <f>IF(N219="základná",J219,0)</f>
        <v>0</v>
      </c>
      <c r="BF219" s="160">
        <f>IF(N219="znížená",J219,0)</f>
        <v>0</v>
      </c>
      <c r="BG219" s="160">
        <f>IF(N219="zákl. prenesená",J219,0)</f>
        <v>0</v>
      </c>
      <c r="BH219" s="160">
        <f>IF(N219="zníž. prenesená",J219,0)</f>
        <v>0</v>
      </c>
      <c r="BI219" s="160">
        <f>IF(N219="nulová",J219,0)</f>
        <v>0</v>
      </c>
      <c r="BJ219" s="17" t="s">
        <v>90</v>
      </c>
      <c r="BK219" s="160">
        <f>ROUND(I219*H219,2)</f>
        <v>0</v>
      </c>
      <c r="BL219" s="17" t="s">
        <v>211</v>
      </c>
      <c r="BM219" s="275" t="s">
        <v>363</v>
      </c>
    </row>
    <row r="220" s="13" customFormat="1">
      <c r="A220" s="13"/>
      <c r="B220" s="276"/>
      <c r="C220" s="277"/>
      <c r="D220" s="278" t="s">
        <v>213</v>
      </c>
      <c r="E220" s="277"/>
      <c r="F220" s="280" t="s">
        <v>1139</v>
      </c>
      <c r="G220" s="277"/>
      <c r="H220" s="281">
        <v>8.2639999999999993</v>
      </c>
      <c r="I220" s="282"/>
      <c r="J220" s="277"/>
      <c r="K220" s="277"/>
      <c r="L220" s="283"/>
      <c r="M220" s="284"/>
      <c r="N220" s="285"/>
      <c r="O220" s="285"/>
      <c r="P220" s="285"/>
      <c r="Q220" s="285"/>
      <c r="R220" s="285"/>
      <c r="S220" s="285"/>
      <c r="T220" s="28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87" t="s">
        <v>213</v>
      </c>
      <c r="AU220" s="287" t="s">
        <v>90</v>
      </c>
      <c r="AV220" s="13" t="s">
        <v>90</v>
      </c>
      <c r="AW220" s="13" t="s">
        <v>4</v>
      </c>
      <c r="AX220" s="13" t="s">
        <v>85</v>
      </c>
      <c r="AY220" s="287" t="s">
        <v>204</v>
      </c>
    </row>
    <row r="221" s="2" customFormat="1" ht="24.15" customHeight="1">
      <c r="A221" s="40"/>
      <c r="B221" s="41"/>
      <c r="C221" s="263" t="s">
        <v>343</v>
      </c>
      <c r="D221" s="263" t="s">
        <v>207</v>
      </c>
      <c r="E221" s="264" t="s">
        <v>366</v>
      </c>
      <c r="F221" s="265" t="s">
        <v>367</v>
      </c>
      <c r="G221" s="266" t="s">
        <v>329</v>
      </c>
      <c r="H221" s="267">
        <v>2.0659999999999998</v>
      </c>
      <c r="I221" s="268"/>
      <c r="J221" s="269">
        <f>ROUND(I221*H221,2)</f>
        <v>0</v>
      </c>
      <c r="K221" s="270"/>
      <c r="L221" s="43"/>
      <c r="M221" s="271" t="s">
        <v>1</v>
      </c>
      <c r="N221" s="272" t="s">
        <v>44</v>
      </c>
      <c r="O221" s="99"/>
      <c r="P221" s="273">
        <f>O221*H221</f>
        <v>0</v>
      </c>
      <c r="Q221" s="273">
        <v>0</v>
      </c>
      <c r="R221" s="273">
        <f>Q221*H221</f>
        <v>0</v>
      </c>
      <c r="S221" s="273">
        <v>0</v>
      </c>
      <c r="T221" s="274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75" t="s">
        <v>211</v>
      </c>
      <c r="AT221" s="275" t="s">
        <v>207</v>
      </c>
      <c r="AU221" s="275" t="s">
        <v>90</v>
      </c>
      <c r="AY221" s="17" t="s">
        <v>204</v>
      </c>
      <c r="BE221" s="160">
        <f>IF(N221="základná",J221,0)</f>
        <v>0</v>
      </c>
      <c r="BF221" s="160">
        <f>IF(N221="znížená",J221,0)</f>
        <v>0</v>
      </c>
      <c r="BG221" s="160">
        <f>IF(N221="zákl. prenesená",J221,0)</f>
        <v>0</v>
      </c>
      <c r="BH221" s="160">
        <f>IF(N221="zníž. prenesená",J221,0)</f>
        <v>0</v>
      </c>
      <c r="BI221" s="160">
        <f>IF(N221="nulová",J221,0)</f>
        <v>0</v>
      </c>
      <c r="BJ221" s="17" t="s">
        <v>90</v>
      </c>
      <c r="BK221" s="160">
        <f>ROUND(I221*H221,2)</f>
        <v>0</v>
      </c>
      <c r="BL221" s="17" t="s">
        <v>211</v>
      </c>
      <c r="BM221" s="275" t="s">
        <v>368</v>
      </c>
    </row>
    <row r="222" s="2" customFormat="1" ht="24.15" customHeight="1">
      <c r="A222" s="40"/>
      <c r="B222" s="41"/>
      <c r="C222" s="263" t="s">
        <v>347</v>
      </c>
      <c r="D222" s="263" t="s">
        <v>207</v>
      </c>
      <c r="E222" s="264" t="s">
        <v>370</v>
      </c>
      <c r="F222" s="265" t="s">
        <v>371</v>
      </c>
      <c r="G222" s="266" t="s">
        <v>329</v>
      </c>
      <c r="H222" s="267">
        <v>2.0659999999999998</v>
      </c>
      <c r="I222" s="268"/>
      <c r="J222" s="269">
        <f>ROUND(I222*H222,2)</f>
        <v>0</v>
      </c>
      <c r="K222" s="270"/>
      <c r="L222" s="43"/>
      <c r="M222" s="271" t="s">
        <v>1</v>
      </c>
      <c r="N222" s="272" t="s">
        <v>44</v>
      </c>
      <c r="O222" s="99"/>
      <c r="P222" s="273">
        <f>O222*H222</f>
        <v>0</v>
      </c>
      <c r="Q222" s="273">
        <v>0</v>
      </c>
      <c r="R222" s="273">
        <f>Q222*H222</f>
        <v>0</v>
      </c>
      <c r="S222" s="273">
        <v>0</v>
      </c>
      <c r="T222" s="274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75" t="s">
        <v>211</v>
      </c>
      <c r="AT222" s="275" t="s">
        <v>207</v>
      </c>
      <c r="AU222" s="275" t="s">
        <v>90</v>
      </c>
      <c r="AY222" s="17" t="s">
        <v>204</v>
      </c>
      <c r="BE222" s="160">
        <f>IF(N222="základná",J222,0)</f>
        <v>0</v>
      </c>
      <c r="BF222" s="160">
        <f>IF(N222="znížená",J222,0)</f>
        <v>0</v>
      </c>
      <c r="BG222" s="160">
        <f>IF(N222="zákl. prenesená",J222,0)</f>
        <v>0</v>
      </c>
      <c r="BH222" s="160">
        <f>IF(N222="zníž. prenesená",J222,0)</f>
        <v>0</v>
      </c>
      <c r="BI222" s="160">
        <f>IF(N222="nulová",J222,0)</f>
        <v>0</v>
      </c>
      <c r="BJ222" s="17" t="s">
        <v>90</v>
      </c>
      <c r="BK222" s="160">
        <f>ROUND(I222*H222,2)</f>
        <v>0</v>
      </c>
      <c r="BL222" s="17" t="s">
        <v>211</v>
      </c>
      <c r="BM222" s="275" t="s">
        <v>372</v>
      </c>
    </row>
    <row r="223" s="2" customFormat="1" ht="24.15" customHeight="1">
      <c r="A223" s="40"/>
      <c r="B223" s="41"/>
      <c r="C223" s="263" t="s">
        <v>351</v>
      </c>
      <c r="D223" s="263" t="s">
        <v>207</v>
      </c>
      <c r="E223" s="264" t="s">
        <v>374</v>
      </c>
      <c r="F223" s="265" t="s">
        <v>375</v>
      </c>
      <c r="G223" s="266" t="s">
        <v>329</v>
      </c>
      <c r="H223" s="267">
        <v>2.0659999999999998</v>
      </c>
      <c r="I223" s="268"/>
      <c r="J223" s="269">
        <f>ROUND(I223*H223,2)</f>
        <v>0</v>
      </c>
      <c r="K223" s="270"/>
      <c r="L223" s="43"/>
      <c r="M223" s="271" t="s">
        <v>1</v>
      </c>
      <c r="N223" s="272" t="s">
        <v>44</v>
      </c>
      <c r="O223" s="99"/>
      <c r="P223" s="273">
        <f>O223*H223</f>
        <v>0</v>
      </c>
      <c r="Q223" s="273">
        <v>0</v>
      </c>
      <c r="R223" s="273">
        <f>Q223*H223</f>
        <v>0</v>
      </c>
      <c r="S223" s="273">
        <v>0</v>
      </c>
      <c r="T223" s="27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75" t="s">
        <v>211</v>
      </c>
      <c r="AT223" s="275" t="s">
        <v>207</v>
      </c>
      <c r="AU223" s="275" t="s">
        <v>90</v>
      </c>
      <c r="AY223" s="17" t="s">
        <v>204</v>
      </c>
      <c r="BE223" s="160">
        <f>IF(N223="základná",J223,0)</f>
        <v>0</v>
      </c>
      <c r="BF223" s="160">
        <f>IF(N223="znížená",J223,0)</f>
        <v>0</v>
      </c>
      <c r="BG223" s="160">
        <f>IF(N223="zákl. prenesená",J223,0)</f>
        <v>0</v>
      </c>
      <c r="BH223" s="160">
        <f>IF(N223="zníž. prenesená",J223,0)</f>
        <v>0</v>
      </c>
      <c r="BI223" s="160">
        <f>IF(N223="nulová",J223,0)</f>
        <v>0</v>
      </c>
      <c r="BJ223" s="17" t="s">
        <v>90</v>
      </c>
      <c r="BK223" s="160">
        <f>ROUND(I223*H223,2)</f>
        <v>0</v>
      </c>
      <c r="BL223" s="17" t="s">
        <v>211</v>
      </c>
      <c r="BM223" s="275" t="s">
        <v>376</v>
      </c>
    </row>
    <row r="224" s="12" customFormat="1" ht="22.8" customHeight="1">
      <c r="A224" s="12"/>
      <c r="B224" s="248"/>
      <c r="C224" s="249"/>
      <c r="D224" s="250" t="s">
        <v>77</v>
      </c>
      <c r="E224" s="261" t="s">
        <v>377</v>
      </c>
      <c r="F224" s="261" t="s">
        <v>378</v>
      </c>
      <c r="G224" s="249"/>
      <c r="H224" s="249"/>
      <c r="I224" s="252"/>
      <c r="J224" s="262">
        <f>BK224</f>
        <v>0</v>
      </c>
      <c r="K224" s="249"/>
      <c r="L224" s="253"/>
      <c r="M224" s="254"/>
      <c r="N224" s="255"/>
      <c r="O224" s="255"/>
      <c r="P224" s="256">
        <f>P225</f>
        <v>0</v>
      </c>
      <c r="Q224" s="255"/>
      <c r="R224" s="256">
        <f>R225</f>
        <v>0</v>
      </c>
      <c r="S224" s="255"/>
      <c r="T224" s="257">
        <f>T225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58" t="s">
        <v>85</v>
      </c>
      <c r="AT224" s="259" t="s">
        <v>77</v>
      </c>
      <c r="AU224" s="259" t="s">
        <v>85</v>
      </c>
      <c r="AY224" s="258" t="s">
        <v>204</v>
      </c>
      <c r="BK224" s="260">
        <f>BK225</f>
        <v>0</v>
      </c>
    </row>
    <row r="225" s="2" customFormat="1" ht="24.15" customHeight="1">
      <c r="A225" s="40"/>
      <c r="B225" s="41"/>
      <c r="C225" s="263" t="s">
        <v>356</v>
      </c>
      <c r="D225" s="263" t="s">
        <v>207</v>
      </c>
      <c r="E225" s="264" t="s">
        <v>380</v>
      </c>
      <c r="F225" s="265" t="s">
        <v>381</v>
      </c>
      <c r="G225" s="266" t="s">
        <v>329</v>
      </c>
      <c r="H225" s="267">
        <v>0.98299999999999998</v>
      </c>
      <c r="I225" s="268"/>
      <c r="J225" s="269">
        <f>ROUND(I225*H225,2)</f>
        <v>0</v>
      </c>
      <c r="K225" s="270"/>
      <c r="L225" s="43"/>
      <c r="M225" s="271" t="s">
        <v>1</v>
      </c>
      <c r="N225" s="272" t="s">
        <v>44</v>
      </c>
      <c r="O225" s="99"/>
      <c r="P225" s="273">
        <f>O225*H225</f>
        <v>0</v>
      </c>
      <c r="Q225" s="273">
        <v>0</v>
      </c>
      <c r="R225" s="273">
        <f>Q225*H225</f>
        <v>0</v>
      </c>
      <c r="S225" s="273">
        <v>0</v>
      </c>
      <c r="T225" s="27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75" t="s">
        <v>211</v>
      </c>
      <c r="AT225" s="275" t="s">
        <v>207</v>
      </c>
      <c r="AU225" s="275" t="s">
        <v>90</v>
      </c>
      <c r="AY225" s="17" t="s">
        <v>204</v>
      </c>
      <c r="BE225" s="160">
        <f>IF(N225="základná",J225,0)</f>
        <v>0</v>
      </c>
      <c r="BF225" s="160">
        <f>IF(N225="znížená",J225,0)</f>
        <v>0</v>
      </c>
      <c r="BG225" s="160">
        <f>IF(N225="zákl. prenesená",J225,0)</f>
        <v>0</v>
      </c>
      <c r="BH225" s="160">
        <f>IF(N225="zníž. prenesená",J225,0)</f>
        <v>0</v>
      </c>
      <c r="BI225" s="160">
        <f>IF(N225="nulová",J225,0)</f>
        <v>0</v>
      </c>
      <c r="BJ225" s="17" t="s">
        <v>90</v>
      </c>
      <c r="BK225" s="160">
        <f>ROUND(I225*H225,2)</f>
        <v>0</v>
      </c>
      <c r="BL225" s="17" t="s">
        <v>211</v>
      </c>
      <c r="BM225" s="275" t="s">
        <v>382</v>
      </c>
    </row>
    <row r="226" s="12" customFormat="1" ht="25.92" customHeight="1">
      <c r="A226" s="12"/>
      <c r="B226" s="248"/>
      <c r="C226" s="249"/>
      <c r="D226" s="250" t="s">
        <v>77</v>
      </c>
      <c r="E226" s="251" t="s">
        <v>383</v>
      </c>
      <c r="F226" s="251" t="s">
        <v>384</v>
      </c>
      <c r="G226" s="249"/>
      <c r="H226" s="249"/>
      <c r="I226" s="252"/>
      <c r="J226" s="227">
        <f>BK226</f>
        <v>0</v>
      </c>
      <c r="K226" s="249"/>
      <c r="L226" s="253"/>
      <c r="M226" s="254"/>
      <c r="N226" s="255"/>
      <c r="O226" s="255"/>
      <c r="P226" s="256">
        <f>P227+P240+P251+P262+P267+P274+P301+P308+P317</f>
        <v>0</v>
      </c>
      <c r="Q226" s="255"/>
      <c r="R226" s="256">
        <f>R227+R240+R251+R262+R267+R274+R301+R308+R317</f>
        <v>0.88634969011999998</v>
      </c>
      <c r="S226" s="255"/>
      <c r="T226" s="257">
        <f>T227+T240+T251+T262+T267+T274+T301+T308+T317</f>
        <v>0.1343261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58" t="s">
        <v>90</v>
      </c>
      <c r="AT226" s="259" t="s">
        <v>77</v>
      </c>
      <c r="AU226" s="259" t="s">
        <v>78</v>
      </c>
      <c r="AY226" s="258" t="s">
        <v>204</v>
      </c>
      <c r="BK226" s="260">
        <f>BK227+BK240+BK251+BK262+BK267+BK274+BK301+BK308+BK317</f>
        <v>0</v>
      </c>
    </row>
    <row r="227" s="12" customFormat="1" ht="22.8" customHeight="1">
      <c r="A227" s="12"/>
      <c r="B227" s="248"/>
      <c r="C227" s="249"/>
      <c r="D227" s="250" t="s">
        <v>77</v>
      </c>
      <c r="E227" s="261" t="s">
        <v>385</v>
      </c>
      <c r="F227" s="261" t="s">
        <v>386</v>
      </c>
      <c r="G227" s="249"/>
      <c r="H227" s="249"/>
      <c r="I227" s="252"/>
      <c r="J227" s="262">
        <f>BK227</f>
        <v>0</v>
      </c>
      <c r="K227" s="249"/>
      <c r="L227" s="253"/>
      <c r="M227" s="254"/>
      <c r="N227" s="255"/>
      <c r="O227" s="255"/>
      <c r="P227" s="256">
        <f>SUM(P228:P239)</f>
        <v>0</v>
      </c>
      <c r="Q227" s="255"/>
      <c r="R227" s="256">
        <f>SUM(R228:R239)</f>
        <v>0.026511</v>
      </c>
      <c r="S227" s="255"/>
      <c r="T227" s="257">
        <f>SUM(T228:T239)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58" t="s">
        <v>90</v>
      </c>
      <c r="AT227" s="259" t="s">
        <v>77</v>
      </c>
      <c r="AU227" s="259" t="s">
        <v>85</v>
      </c>
      <c r="AY227" s="258" t="s">
        <v>204</v>
      </c>
      <c r="BK227" s="260">
        <f>SUM(BK228:BK239)</f>
        <v>0</v>
      </c>
    </row>
    <row r="228" s="2" customFormat="1" ht="33" customHeight="1">
      <c r="A228" s="40"/>
      <c r="B228" s="41"/>
      <c r="C228" s="263" t="s">
        <v>360</v>
      </c>
      <c r="D228" s="263" t="s">
        <v>207</v>
      </c>
      <c r="E228" s="264" t="s">
        <v>388</v>
      </c>
      <c r="F228" s="265" t="s">
        <v>389</v>
      </c>
      <c r="G228" s="266" t="s">
        <v>210</v>
      </c>
      <c r="H228" s="267">
        <v>3.7069999999999999</v>
      </c>
      <c r="I228" s="268"/>
      <c r="J228" s="269">
        <f>ROUND(I228*H228,2)</f>
        <v>0</v>
      </c>
      <c r="K228" s="270"/>
      <c r="L228" s="43"/>
      <c r="M228" s="271" t="s">
        <v>1</v>
      </c>
      <c r="N228" s="272" t="s">
        <v>44</v>
      </c>
      <c r="O228" s="99"/>
      <c r="P228" s="273">
        <f>O228*H228</f>
        <v>0</v>
      </c>
      <c r="Q228" s="273">
        <v>0</v>
      </c>
      <c r="R228" s="273">
        <f>Q228*H228</f>
        <v>0</v>
      </c>
      <c r="S228" s="273">
        <v>0</v>
      </c>
      <c r="T228" s="274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75" t="s">
        <v>254</v>
      </c>
      <c r="AT228" s="275" t="s">
        <v>207</v>
      </c>
      <c r="AU228" s="275" t="s">
        <v>90</v>
      </c>
      <c r="AY228" s="17" t="s">
        <v>204</v>
      </c>
      <c r="BE228" s="160">
        <f>IF(N228="základná",J228,0)</f>
        <v>0</v>
      </c>
      <c r="BF228" s="160">
        <f>IF(N228="znížená",J228,0)</f>
        <v>0</v>
      </c>
      <c r="BG228" s="160">
        <f>IF(N228="zákl. prenesená",J228,0)</f>
        <v>0</v>
      </c>
      <c r="BH228" s="160">
        <f>IF(N228="zníž. prenesená",J228,0)</f>
        <v>0</v>
      </c>
      <c r="BI228" s="160">
        <f>IF(N228="nulová",J228,0)</f>
        <v>0</v>
      </c>
      <c r="BJ228" s="17" t="s">
        <v>90</v>
      </c>
      <c r="BK228" s="160">
        <f>ROUND(I228*H228,2)</f>
        <v>0</v>
      </c>
      <c r="BL228" s="17" t="s">
        <v>254</v>
      </c>
      <c r="BM228" s="275" t="s">
        <v>390</v>
      </c>
    </row>
    <row r="229" s="13" customFormat="1">
      <c r="A229" s="13"/>
      <c r="B229" s="276"/>
      <c r="C229" s="277"/>
      <c r="D229" s="278" t="s">
        <v>213</v>
      </c>
      <c r="E229" s="279" t="s">
        <v>1</v>
      </c>
      <c r="F229" s="280" t="s">
        <v>124</v>
      </c>
      <c r="G229" s="277"/>
      <c r="H229" s="281">
        <v>3.7069999999999999</v>
      </c>
      <c r="I229" s="282"/>
      <c r="J229" s="277"/>
      <c r="K229" s="277"/>
      <c r="L229" s="283"/>
      <c r="M229" s="284"/>
      <c r="N229" s="285"/>
      <c r="O229" s="285"/>
      <c r="P229" s="285"/>
      <c r="Q229" s="285"/>
      <c r="R229" s="285"/>
      <c r="S229" s="285"/>
      <c r="T229" s="28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87" t="s">
        <v>213</v>
      </c>
      <c r="AU229" s="287" t="s">
        <v>90</v>
      </c>
      <c r="AV229" s="13" t="s">
        <v>90</v>
      </c>
      <c r="AW229" s="13" t="s">
        <v>33</v>
      </c>
      <c r="AX229" s="13" t="s">
        <v>78</v>
      </c>
      <c r="AY229" s="287" t="s">
        <v>204</v>
      </c>
    </row>
    <row r="230" s="14" customFormat="1">
      <c r="A230" s="14"/>
      <c r="B230" s="288"/>
      <c r="C230" s="289"/>
      <c r="D230" s="278" t="s">
        <v>213</v>
      </c>
      <c r="E230" s="290" t="s">
        <v>1</v>
      </c>
      <c r="F230" s="291" t="s">
        <v>218</v>
      </c>
      <c r="G230" s="289"/>
      <c r="H230" s="292">
        <v>3.7069999999999999</v>
      </c>
      <c r="I230" s="293"/>
      <c r="J230" s="289"/>
      <c r="K230" s="289"/>
      <c r="L230" s="294"/>
      <c r="M230" s="295"/>
      <c r="N230" s="296"/>
      <c r="O230" s="296"/>
      <c r="P230" s="296"/>
      <c r="Q230" s="296"/>
      <c r="R230" s="296"/>
      <c r="S230" s="296"/>
      <c r="T230" s="297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98" t="s">
        <v>213</v>
      </c>
      <c r="AU230" s="298" t="s">
        <v>90</v>
      </c>
      <c r="AV230" s="14" t="s">
        <v>211</v>
      </c>
      <c r="AW230" s="14" t="s">
        <v>33</v>
      </c>
      <c r="AX230" s="14" t="s">
        <v>85</v>
      </c>
      <c r="AY230" s="298" t="s">
        <v>204</v>
      </c>
    </row>
    <row r="231" s="2" customFormat="1" ht="24.15" customHeight="1">
      <c r="A231" s="40"/>
      <c r="B231" s="41"/>
      <c r="C231" s="310" t="s">
        <v>365</v>
      </c>
      <c r="D231" s="310" t="s">
        <v>392</v>
      </c>
      <c r="E231" s="311" t="s">
        <v>393</v>
      </c>
      <c r="F231" s="312" t="s">
        <v>394</v>
      </c>
      <c r="G231" s="313" t="s">
        <v>395</v>
      </c>
      <c r="H231" s="314">
        <v>4.0780000000000003</v>
      </c>
      <c r="I231" s="315"/>
      <c r="J231" s="316">
        <f>ROUND(I231*H231,2)</f>
        <v>0</v>
      </c>
      <c r="K231" s="317"/>
      <c r="L231" s="318"/>
      <c r="M231" s="319" t="s">
        <v>1</v>
      </c>
      <c r="N231" s="320" t="s">
        <v>44</v>
      </c>
      <c r="O231" s="99"/>
      <c r="P231" s="273">
        <f>O231*H231</f>
        <v>0</v>
      </c>
      <c r="Q231" s="273">
        <v>0.001</v>
      </c>
      <c r="R231" s="273">
        <f>Q231*H231</f>
        <v>0.004078</v>
      </c>
      <c r="S231" s="273">
        <v>0</v>
      </c>
      <c r="T231" s="274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75" t="s">
        <v>379</v>
      </c>
      <c r="AT231" s="275" t="s">
        <v>392</v>
      </c>
      <c r="AU231" s="275" t="s">
        <v>90</v>
      </c>
      <c r="AY231" s="17" t="s">
        <v>204</v>
      </c>
      <c r="BE231" s="160">
        <f>IF(N231="základná",J231,0)</f>
        <v>0</v>
      </c>
      <c r="BF231" s="160">
        <f>IF(N231="znížená",J231,0)</f>
        <v>0</v>
      </c>
      <c r="BG231" s="160">
        <f>IF(N231="zákl. prenesená",J231,0)</f>
        <v>0</v>
      </c>
      <c r="BH231" s="160">
        <f>IF(N231="zníž. prenesená",J231,0)</f>
        <v>0</v>
      </c>
      <c r="BI231" s="160">
        <f>IF(N231="nulová",J231,0)</f>
        <v>0</v>
      </c>
      <c r="BJ231" s="17" t="s">
        <v>90</v>
      </c>
      <c r="BK231" s="160">
        <f>ROUND(I231*H231,2)</f>
        <v>0</v>
      </c>
      <c r="BL231" s="17" t="s">
        <v>254</v>
      </c>
      <c r="BM231" s="275" t="s">
        <v>396</v>
      </c>
    </row>
    <row r="232" s="2" customFormat="1" ht="24.15" customHeight="1">
      <c r="A232" s="40"/>
      <c r="B232" s="41"/>
      <c r="C232" s="310" t="s">
        <v>369</v>
      </c>
      <c r="D232" s="310" t="s">
        <v>392</v>
      </c>
      <c r="E232" s="311" t="s">
        <v>398</v>
      </c>
      <c r="F232" s="312" t="s">
        <v>399</v>
      </c>
      <c r="G232" s="313" t="s">
        <v>341</v>
      </c>
      <c r="H232" s="314">
        <v>2.3599999999999999</v>
      </c>
      <c r="I232" s="315"/>
      <c r="J232" s="316">
        <f>ROUND(I232*H232,2)</f>
        <v>0</v>
      </c>
      <c r="K232" s="317"/>
      <c r="L232" s="318"/>
      <c r="M232" s="319" t="s">
        <v>1</v>
      </c>
      <c r="N232" s="320" t="s">
        <v>44</v>
      </c>
      <c r="O232" s="99"/>
      <c r="P232" s="273">
        <f>O232*H232</f>
        <v>0</v>
      </c>
      <c r="Q232" s="273">
        <v>5.0000000000000002E-05</v>
      </c>
      <c r="R232" s="273">
        <f>Q232*H232</f>
        <v>0.000118</v>
      </c>
      <c r="S232" s="273">
        <v>0</v>
      </c>
      <c r="T232" s="27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75" t="s">
        <v>379</v>
      </c>
      <c r="AT232" s="275" t="s">
        <v>392</v>
      </c>
      <c r="AU232" s="275" t="s">
        <v>90</v>
      </c>
      <c r="AY232" s="17" t="s">
        <v>204</v>
      </c>
      <c r="BE232" s="160">
        <f>IF(N232="základná",J232,0)</f>
        <v>0</v>
      </c>
      <c r="BF232" s="160">
        <f>IF(N232="znížená",J232,0)</f>
        <v>0</v>
      </c>
      <c r="BG232" s="160">
        <f>IF(N232="zákl. prenesená",J232,0)</f>
        <v>0</v>
      </c>
      <c r="BH232" s="160">
        <f>IF(N232="zníž. prenesená",J232,0)</f>
        <v>0</v>
      </c>
      <c r="BI232" s="160">
        <f>IF(N232="nulová",J232,0)</f>
        <v>0</v>
      </c>
      <c r="BJ232" s="17" t="s">
        <v>90</v>
      </c>
      <c r="BK232" s="160">
        <f>ROUND(I232*H232,2)</f>
        <v>0</v>
      </c>
      <c r="BL232" s="17" t="s">
        <v>254</v>
      </c>
      <c r="BM232" s="275" t="s">
        <v>400</v>
      </c>
    </row>
    <row r="233" s="2" customFormat="1" ht="24.15" customHeight="1">
      <c r="A233" s="40"/>
      <c r="B233" s="41"/>
      <c r="C233" s="263" t="s">
        <v>373</v>
      </c>
      <c r="D233" s="263" t="s">
        <v>207</v>
      </c>
      <c r="E233" s="264" t="s">
        <v>402</v>
      </c>
      <c r="F233" s="265" t="s">
        <v>403</v>
      </c>
      <c r="G233" s="266" t="s">
        <v>210</v>
      </c>
      <c r="H233" s="267">
        <v>20.286000000000001</v>
      </c>
      <c r="I233" s="268"/>
      <c r="J233" s="269">
        <f>ROUND(I233*H233,2)</f>
        <v>0</v>
      </c>
      <c r="K233" s="270"/>
      <c r="L233" s="43"/>
      <c r="M233" s="271" t="s">
        <v>1</v>
      </c>
      <c r="N233" s="272" t="s">
        <v>44</v>
      </c>
      <c r="O233" s="99"/>
      <c r="P233" s="273">
        <f>O233*H233</f>
        <v>0</v>
      </c>
      <c r="Q233" s="273">
        <v>0</v>
      </c>
      <c r="R233" s="273">
        <f>Q233*H233</f>
        <v>0</v>
      </c>
      <c r="S233" s="273">
        <v>0</v>
      </c>
      <c r="T233" s="274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75" t="s">
        <v>254</v>
      </c>
      <c r="AT233" s="275" t="s">
        <v>207</v>
      </c>
      <c r="AU233" s="275" t="s">
        <v>90</v>
      </c>
      <c r="AY233" s="17" t="s">
        <v>204</v>
      </c>
      <c r="BE233" s="160">
        <f>IF(N233="základná",J233,0)</f>
        <v>0</v>
      </c>
      <c r="BF233" s="160">
        <f>IF(N233="znížená",J233,0)</f>
        <v>0</v>
      </c>
      <c r="BG233" s="160">
        <f>IF(N233="zákl. prenesená",J233,0)</f>
        <v>0</v>
      </c>
      <c r="BH233" s="160">
        <f>IF(N233="zníž. prenesená",J233,0)</f>
        <v>0</v>
      </c>
      <c r="BI233" s="160">
        <f>IF(N233="nulová",J233,0)</f>
        <v>0</v>
      </c>
      <c r="BJ233" s="17" t="s">
        <v>90</v>
      </c>
      <c r="BK233" s="160">
        <f>ROUND(I233*H233,2)</f>
        <v>0</v>
      </c>
      <c r="BL233" s="17" t="s">
        <v>254</v>
      </c>
      <c r="BM233" s="275" t="s">
        <v>404</v>
      </c>
    </row>
    <row r="234" s="13" customFormat="1">
      <c r="A234" s="13"/>
      <c r="B234" s="276"/>
      <c r="C234" s="277"/>
      <c r="D234" s="278" t="s">
        <v>213</v>
      </c>
      <c r="E234" s="279" t="s">
        <v>1</v>
      </c>
      <c r="F234" s="280" t="s">
        <v>325</v>
      </c>
      <c r="G234" s="277"/>
      <c r="H234" s="281">
        <v>19.32</v>
      </c>
      <c r="I234" s="282"/>
      <c r="J234" s="277"/>
      <c r="K234" s="277"/>
      <c r="L234" s="283"/>
      <c r="M234" s="284"/>
      <c r="N234" s="285"/>
      <c r="O234" s="285"/>
      <c r="P234" s="285"/>
      <c r="Q234" s="285"/>
      <c r="R234" s="285"/>
      <c r="S234" s="285"/>
      <c r="T234" s="28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87" t="s">
        <v>213</v>
      </c>
      <c r="AU234" s="287" t="s">
        <v>90</v>
      </c>
      <c r="AV234" s="13" t="s">
        <v>90</v>
      </c>
      <c r="AW234" s="13" t="s">
        <v>33</v>
      </c>
      <c r="AX234" s="13" t="s">
        <v>78</v>
      </c>
      <c r="AY234" s="287" t="s">
        <v>204</v>
      </c>
    </row>
    <row r="235" s="15" customFormat="1">
      <c r="A235" s="15"/>
      <c r="B235" s="299"/>
      <c r="C235" s="300"/>
      <c r="D235" s="278" t="s">
        <v>213</v>
      </c>
      <c r="E235" s="301" t="s">
        <v>142</v>
      </c>
      <c r="F235" s="302" t="s">
        <v>225</v>
      </c>
      <c r="G235" s="300"/>
      <c r="H235" s="303">
        <v>19.32</v>
      </c>
      <c r="I235" s="304"/>
      <c r="J235" s="300"/>
      <c r="K235" s="300"/>
      <c r="L235" s="305"/>
      <c r="M235" s="306"/>
      <c r="N235" s="307"/>
      <c r="O235" s="307"/>
      <c r="P235" s="307"/>
      <c r="Q235" s="307"/>
      <c r="R235" s="307"/>
      <c r="S235" s="307"/>
      <c r="T235" s="308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309" t="s">
        <v>213</v>
      </c>
      <c r="AU235" s="309" t="s">
        <v>90</v>
      </c>
      <c r="AV235" s="15" t="s">
        <v>93</v>
      </c>
      <c r="AW235" s="15" t="s">
        <v>33</v>
      </c>
      <c r="AX235" s="15" t="s">
        <v>78</v>
      </c>
      <c r="AY235" s="309" t="s">
        <v>204</v>
      </c>
    </row>
    <row r="236" s="13" customFormat="1">
      <c r="A236" s="13"/>
      <c r="B236" s="276"/>
      <c r="C236" s="277"/>
      <c r="D236" s="278" t="s">
        <v>213</v>
      </c>
      <c r="E236" s="279" t="s">
        <v>1</v>
      </c>
      <c r="F236" s="280" t="s">
        <v>407</v>
      </c>
      <c r="G236" s="277"/>
      <c r="H236" s="281">
        <v>0.96599999999999997</v>
      </c>
      <c r="I236" s="282"/>
      <c r="J236" s="277"/>
      <c r="K236" s="277"/>
      <c r="L236" s="283"/>
      <c r="M236" s="284"/>
      <c r="N236" s="285"/>
      <c r="O236" s="285"/>
      <c r="P236" s="285"/>
      <c r="Q236" s="285"/>
      <c r="R236" s="285"/>
      <c r="S236" s="285"/>
      <c r="T236" s="28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87" t="s">
        <v>213</v>
      </c>
      <c r="AU236" s="287" t="s">
        <v>90</v>
      </c>
      <c r="AV236" s="13" t="s">
        <v>90</v>
      </c>
      <c r="AW236" s="13" t="s">
        <v>33</v>
      </c>
      <c r="AX236" s="13" t="s">
        <v>78</v>
      </c>
      <c r="AY236" s="287" t="s">
        <v>204</v>
      </c>
    </row>
    <row r="237" s="14" customFormat="1">
      <c r="A237" s="14"/>
      <c r="B237" s="288"/>
      <c r="C237" s="289"/>
      <c r="D237" s="278" t="s">
        <v>213</v>
      </c>
      <c r="E237" s="290" t="s">
        <v>408</v>
      </c>
      <c r="F237" s="291" t="s">
        <v>218</v>
      </c>
      <c r="G237" s="289"/>
      <c r="H237" s="292">
        <v>20.286000000000001</v>
      </c>
      <c r="I237" s="293"/>
      <c r="J237" s="289"/>
      <c r="K237" s="289"/>
      <c r="L237" s="294"/>
      <c r="M237" s="295"/>
      <c r="N237" s="296"/>
      <c r="O237" s="296"/>
      <c r="P237" s="296"/>
      <c r="Q237" s="296"/>
      <c r="R237" s="296"/>
      <c r="S237" s="296"/>
      <c r="T237" s="29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98" t="s">
        <v>213</v>
      </c>
      <c r="AU237" s="298" t="s">
        <v>90</v>
      </c>
      <c r="AV237" s="14" t="s">
        <v>211</v>
      </c>
      <c r="AW237" s="14" t="s">
        <v>33</v>
      </c>
      <c r="AX237" s="14" t="s">
        <v>85</v>
      </c>
      <c r="AY237" s="298" t="s">
        <v>204</v>
      </c>
    </row>
    <row r="238" s="2" customFormat="1" ht="24.15" customHeight="1">
      <c r="A238" s="40"/>
      <c r="B238" s="41"/>
      <c r="C238" s="310" t="s">
        <v>379</v>
      </c>
      <c r="D238" s="310" t="s">
        <v>392</v>
      </c>
      <c r="E238" s="311" t="s">
        <v>393</v>
      </c>
      <c r="F238" s="312" t="s">
        <v>394</v>
      </c>
      <c r="G238" s="313" t="s">
        <v>395</v>
      </c>
      <c r="H238" s="314">
        <v>22.315000000000001</v>
      </c>
      <c r="I238" s="315"/>
      <c r="J238" s="316">
        <f>ROUND(I238*H238,2)</f>
        <v>0</v>
      </c>
      <c r="K238" s="317"/>
      <c r="L238" s="318"/>
      <c r="M238" s="319" t="s">
        <v>1</v>
      </c>
      <c r="N238" s="320" t="s">
        <v>44</v>
      </c>
      <c r="O238" s="99"/>
      <c r="P238" s="273">
        <f>O238*H238</f>
        <v>0</v>
      </c>
      <c r="Q238" s="273">
        <v>0.001</v>
      </c>
      <c r="R238" s="273">
        <f>Q238*H238</f>
        <v>0.022315000000000002</v>
      </c>
      <c r="S238" s="273">
        <v>0</v>
      </c>
      <c r="T238" s="274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75" t="s">
        <v>379</v>
      </c>
      <c r="AT238" s="275" t="s">
        <v>392</v>
      </c>
      <c r="AU238" s="275" t="s">
        <v>90</v>
      </c>
      <c r="AY238" s="17" t="s">
        <v>204</v>
      </c>
      <c r="BE238" s="160">
        <f>IF(N238="základná",J238,0)</f>
        <v>0</v>
      </c>
      <c r="BF238" s="160">
        <f>IF(N238="znížená",J238,0)</f>
        <v>0</v>
      </c>
      <c r="BG238" s="160">
        <f>IF(N238="zákl. prenesená",J238,0)</f>
        <v>0</v>
      </c>
      <c r="BH238" s="160">
        <f>IF(N238="zníž. prenesená",J238,0)</f>
        <v>0</v>
      </c>
      <c r="BI238" s="160">
        <f>IF(N238="nulová",J238,0)</f>
        <v>0</v>
      </c>
      <c r="BJ238" s="17" t="s">
        <v>90</v>
      </c>
      <c r="BK238" s="160">
        <f>ROUND(I238*H238,2)</f>
        <v>0</v>
      </c>
      <c r="BL238" s="17" t="s">
        <v>254</v>
      </c>
      <c r="BM238" s="275" t="s">
        <v>410</v>
      </c>
    </row>
    <row r="239" s="2" customFormat="1" ht="24.15" customHeight="1">
      <c r="A239" s="40"/>
      <c r="B239" s="41"/>
      <c r="C239" s="263" t="s">
        <v>387</v>
      </c>
      <c r="D239" s="263" t="s">
        <v>207</v>
      </c>
      <c r="E239" s="264" t="s">
        <v>412</v>
      </c>
      <c r="F239" s="265" t="s">
        <v>413</v>
      </c>
      <c r="G239" s="266" t="s">
        <v>414</v>
      </c>
      <c r="H239" s="267"/>
      <c r="I239" s="268"/>
      <c r="J239" s="269">
        <f>ROUND(I239*H239,2)</f>
        <v>0</v>
      </c>
      <c r="K239" s="270"/>
      <c r="L239" s="43"/>
      <c r="M239" s="271" t="s">
        <v>1</v>
      </c>
      <c r="N239" s="272" t="s">
        <v>44</v>
      </c>
      <c r="O239" s="99"/>
      <c r="P239" s="273">
        <f>O239*H239</f>
        <v>0</v>
      </c>
      <c r="Q239" s="273">
        <v>0</v>
      </c>
      <c r="R239" s="273">
        <f>Q239*H239</f>
        <v>0</v>
      </c>
      <c r="S239" s="273">
        <v>0</v>
      </c>
      <c r="T239" s="27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75" t="s">
        <v>254</v>
      </c>
      <c r="AT239" s="275" t="s">
        <v>207</v>
      </c>
      <c r="AU239" s="275" t="s">
        <v>90</v>
      </c>
      <c r="AY239" s="17" t="s">
        <v>204</v>
      </c>
      <c r="BE239" s="160">
        <f>IF(N239="základná",J239,0)</f>
        <v>0</v>
      </c>
      <c r="BF239" s="160">
        <f>IF(N239="znížená",J239,0)</f>
        <v>0</v>
      </c>
      <c r="BG239" s="160">
        <f>IF(N239="zákl. prenesená",J239,0)</f>
        <v>0</v>
      </c>
      <c r="BH239" s="160">
        <f>IF(N239="zníž. prenesená",J239,0)</f>
        <v>0</v>
      </c>
      <c r="BI239" s="160">
        <f>IF(N239="nulová",J239,0)</f>
        <v>0</v>
      </c>
      <c r="BJ239" s="17" t="s">
        <v>90</v>
      </c>
      <c r="BK239" s="160">
        <f>ROUND(I239*H239,2)</f>
        <v>0</v>
      </c>
      <c r="BL239" s="17" t="s">
        <v>254</v>
      </c>
      <c r="BM239" s="275" t="s">
        <v>415</v>
      </c>
    </row>
    <row r="240" s="12" customFormat="1" ht="22.8" customHeight="1">
      <c r="A240" s="12"/>
      <c r="B240" s="248"/>
      <c r="C240" s="249"/>
      <c r="D240" s="250" t="s">
        <v>77</v>
      </c>
      <c r="E240" s="261" t="s">
        <v>427</v>
      </c>
      <c r="F240" s="261" t="s">
        <v>428</v>
      </c>
      <c r="G240" s="249"/>
      <c r="H240" s="249"/>
      <c r="I240" s="252"/>
      <c r="J240" s="262">
        <f>BK240</f>
        <v>0</v>
      </c>
      <c r="K240" s="249"/>
      <c r="L240" s="253"/>
      <c r="M240" s="254"/>
      <c r="N240" s="255"/>
      <c r="O240" s="255"/>
      <c r="P240" s="256">
        <f>SUM(P241:P250)</f>
        <v>0</v>
      </c>
      <c r="Q240" s="255"/>
      <c r="R240" s="256">
        <f>SUM(R241:R250)</f>
        <v>0</v>
      </c>
      <c r="S240" s="255"/>
      <c r="T240" s="257">
        <f>SUM(T241:T250)</f>
        <v>0.056259999999999998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58" t="s">
        <v>90</v>
      </c>
      <c r="AT240" s="259" t="s">
        <v>77</v>
      </c>
      <c r="AU240" s="259" t="s">
        <v>85</v>
      </c>
      <c r="AY240" s="258" t="s">
        <v>204</v>
      </c>
      <c r="BK240" s="260">
        <f>SUM(BK241:BK250)</f>
        <v>0</v>
      </c>
    </row>
    <row r="241" s="2" customFormat="1" ht="24.15" customHeight="1">
      <c r="A241" s="40"/>
      <c r="B241" s="41"/>
      <c r="C241" s="263" t="s">
        <v>391</v>
      </c>
      <c r="D241" s="263" t="s">
        <v>207</v>
      </c>
      <c r="E241" s="264" t="s">
        <v>430</v>
      </c>
      <c r="F241" s="265" t="s">
        <v>431</v>
      </c>
      <c r="G241" s="266" t="s">
        <v>432</v>
      </c>
      <c r="H241" s="267">
        <v>1</v>
      </c>
      <c r="I241" s="268"/>
      <c r="J241" s="269">
        <f>ROUND(I241*H241,2)</f>
        <v>0</v>
      </c>
      <c r="K241" s="270"/>
      <c r="L241" s="43"/>
      <c r="M241" s="271" t="s">
        <v>1</v>
      </c>
      <c r="N241" s="272" t="s">
        <v>44</v>
      </c>
      <c r="O241" s="99"/>
      <c r="P241" s="273">
        <f>O241*H241</f>
        <v>0</v>
      </c>
      <c r="Q241" s="273">
        <v>0</v>
      </c>
      <c r="R241" s="273">
        <f>Q241*H241</f>
        <v>0</v>
      </c>
      <c r="S241" s="273">
        <v>0.034200000000000001</v>
      </c>
      <c r="T241" s="274">
        <f>S241*H241</f>
        <v>0.034200000000000001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75" t="s">
        <v>254</v>
      </c>
      <c r="AT241" s="275" t="s">
        <v>207</v>
      </c>
      <c r="AU241" s="275" t="s">
        <v>90</v>
      </c>
      <c r="AY241" s="17" t="s">
        <v>204</v>
      </c>
      <c r="BE241" s="160">
        <f>IF(N241="základná",J241,0)</f>
        <v>0</v>
      </c>
      <c r="BF241" s="160">
        <f>IF(N241="znížená",J241,0)</f>
        <v>0</v>
      </c>
      <c r="BG241" s="160">
        <f>IF(N241="zákl. prenesená",J241,0)</f>
        <v>0</v>
      </c>
      <c r="BH241" s="160">
        <f>IF(N241="zníž. prenesená",J241,0)</f>
        <v>0</v>
      </c>
      <c r="BI241" s="160">
        <f>IF(N241="nulová",J241,0)</f>
        <v>0</v>
      </c>
      <c r="BJ241" s="17" t="s">
        <v>90</v>
      </c>
      <c r="BK241" s="160">
        <f>ROUND(I241*H241,2)</f>
        <v>0</v>
      </c>
      <c r="BL241" s="17" t="s">
        <v>254</v>
      </c>
      <c r="BM241" s="275" t="s">
        <v>433</v>
      </c>
    </row>
    <row r="242" s="13" customFormat="1">
      <c r="A242" s="13"/>
      <c r="B242" s="276"/>
      <c r="C242" s="277"/>
      <c r="D242" s="278" t="s">
        <v>213</v>
      </c>
      <c r="E242" s="279" t="s">
        <v>1</v>
      </c>
      <c r="F242" s="280" t="s">
        <v>1140</v>
      </c>
      <c r="G242" s="277"/>
      <c r="H242" s="281">
        <v>1</v>
      </c>
      <c r="I242" s="282"/>
      <c r="J242" s="277"/>
      <c r="K242" s="277"/>
      <c r="L242" s="283"/>
      <c r="M242" s="284"/>
      <c r="N242" s="285"/>
      <c r="O242" s="285"/>
      <c r="P242" s="285"/>
      <c r="Q242" s="285"/>
      <c r="R242" s="285"/>
      <c r="S242" s="285"/>
      <c r="T242" s="28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87" t="s">
        <v>213</v>
      </c>
      <c r="AU242" s="287" t="s">
        <v>90</v>
      </c>
      <c r="AV242" s="13" t="s">
        <v>90</v>
      </c>
      <c r="AW242" s="13" t="s">
        <v>33</v>
      </c>
      <c r="AX242" s="13" t="s">
        <v>78</v>
      </c>
      <c r="AY242" s="287" t="s">
        <v>204</v>
      </c>
    </row>
    <row r="243" s="14" customFormat="1">
      <c r="A243" s="14"/>
      <c r="B243" s="288"/>
      <c r="C243" s="289"/>
      <c r="D243" s="278" t="s">
        <v>213</v>
      </c>
      <c r="E243" s="290" t="s">
        <v>1</v>
      </c>
      <c r="F243" s="291" t="s">
        <v>218</v>
      </c>
      <c r="G243" s="289"/>
      <c r="H243" s="292">
        <v>1</v>
      </c>
      <c r="I243" s="293"/>
      <c r="J243" s="289"/>
      <c r="K243" s="289"/>
      <c r="L243" s="294"/>
      <c r="M243" s="295"/>
      <c r="N243" s="296"/>
      <c r="O243" s="296"/>
      <c r="P243" s="296"/>
      <c r="Q243" s="296"/>
      <c r="R243" s="296"/>
      <c r="S243" s="296"/>
      <c r="T243" s="29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98" t="s">
        <v>213</v>
      </c>
      <c r="AU243" s="298" t="s">
        <v>90</v>
      </c>
      <c r="AV243" s="14" t="s">
        <v>211</v>
      </c>
      <c r="AW243" s="14" t="s">
        <v>33</v>
      </c>
      <c r="AX243" s="14" t="s">
        <v>85</v>
      </c>
      <c r="AY243" s="298" t="s">
        <v>204</v>
      </c>
    </row>
    <row r="244" s="2" customFormat="1" ht="24.15" customHeight="1">
      <c r="A244" s="40"/>
      <c r="B244" s="41"/>
      <c r="C244" s="263" t="s">
        <v>397</v>
      </c>
      <c r="D244" s="263" t="s">
        <v>207</v>
      </c>
      <c r="E244" s="264" t="s">
        <v>459</v>
      </c>
      <c r="F244" s="265" t="s">
        <v>460</v>
      </c>
      <c r="G244" s="266" t="s">
        <v>432</v>
      </c>
      <c r="H244" s="267">
        <v>1</v>
      </c>
      <c r="I244" s="268"/>
      <c r="J244" s="269">
        <f>ROUND(I244*H244,2)</f>
        <v>0</v>
      </c>
      <c r="K244" s="270"/>
      <c r="L244" s="43"/>
      <c r="M244" s="271" t="s">
        <v>1</v>
      </c>
      <c r="N244" s="272" t="s">
        <v>44</v>
      </c>
      <c r="O244" s="99"/>
      <c r="P244" s="273">
        <f>O244*H244</f>
        <v>0</v>
      </c>
      <c r="Q244" s="273">
        <v>0</v>
      </c>
      <c r="R244" s="273">
        <f>Q244*H244</f>
        <v>0</v>
      </c>
      <c r="S244" s="273">
        <v>0.019460000000000002</v>
      </c>
      <c r="T244" s="274">
        <f>S244*H244</f>
        <v>0.019460000000000002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75" t="s">
        <v>254</v>
      </c>
      <c r="AT244" s="275" t="s">
        <v>207</v>
      </c>
      <c r="AU244" s="275" t="s">
        <v>90</v>
      </c>
      <c r="AY244" s="17" t="s">
        <v>204</v>
      </c>
      <c r="BE244" s="160">
        <f>IF(N244="základná",J244,0)</f>
        <v>0</v>
      </c>
      <c r="BF244" s="160">
        <f>IF(N244="znížená",J244,0)</f>
        <v>0</v>
      </c>
      <c r="BG244" s="160">
        <f>IF(N244="zákl. prenesená",J244,0)</f>
        <v>0</v>
      </c>
      <c r="BH244" s="160">
        <f>IF(N244="zníž. prenesená",J244,0)</f>
        <v>0</v>
      </c>
      <c r="BI244" s="160">
        <f>IF(N244="nulová",J244,0)</f>
        <v>0</v>
      </c>
      <c r="BJ244" s="17" t="s">
        <v>90</v>
      </c>
      <c r="BK244" s="160">
        <f>ROUND(I244*H244,2)</f>
        <v>0</v>
      </c>
      <c r="BL244" s="17" t="s">
        <v>254</v>
      </c>
      <c r="BM244" s="275" t="s">
        <v>461</v>
      </c>
    </row>
    <row r="245" s="13" customFormat="1">
      <c r="A245" s="13"/>
      <c r="B245" s="276"/>
      <c r="C245" s="277"/>
      <c r="D245" s="278" t="s">
        <v>213</v>
      </c>
      <c r="E245" s="279" t="s">
        <v>1</v>
      </c>
      <c r="F245" s="280" t="s">
        <v>1141</v>
      </c>
      <c r="G245" s="277"/>
      <c r="H245" s="281">
        <v>1</v>
      </c>
      <c r="I245" s="282"/>
      <c r="J245" s="277"/>
      <c r="K245" s="277"/>
      <c r="L245" s="283"/>
      <c r="M245" s="284"/>
      <c r="N245" s="285"/>
      <c r="O245" s="285"/>
      <c r="P245" s="285"/>
      <c r="Q245" s="285"/>
      <c r="R245" s="285"/>
      <c r="S245" s="285"/>
      <c r="T245" s="28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87" t="s">
        <v>213</v>
      </c>
      <c r="AU245" s="287" t="s">
        <v>90</v>
      </c>
      <c r="AV245" s="13" t="s">
        <v>90</v>
      </c>
      <c r="AW245" s="13" t="s">
        <v>33</v>
      </c>
      <c r="AX245" s="13" t="s">
        <v>78</v>
      </c>
      <c r="AY245" s="287" t="s">
        <v>204</v>
      </c>
    </row>
    <row r="246" s="14" customFormat="1">
      <c r="A246" s="14"/>
      <c r="B246" s="288"/>
      <c r="C246" s="289"/>
      <c r="D246" s="278" t="s">
        <v>213</v>
      </c>
      <c r="E246" s="290" t="s">
        <v>1</v>
      </c>
      <c r="F246" s="291" t="s">
        <v>218</v>
      </c>
      <c r="G246" s="289"/>
      <c r="H246" s="292">
        <v>1</v>
      </c>
      <c r="I246" s="293"/>
      <c r="J246" s="289"/>
      <c r="K246" s="289"/>
      <c r="L246" s="294"/>
      <c r="M246" s="295"/>
      <c r="N246" s="296"/>
      <c r="O246" s="296"/>
      <c r="P246" s="296"/>
      <c r="Q246" s="296"/>
      <c r="R246" s="296"/>
      <c r="S246" s="296"/>
      <c r="T246" s="29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98" t="s">
        <v>213</v>
      </c>
      <c r="AU246" s="298" t="s">
        <v>90</v>
      </c>
      <c r="AV246" s="14" t="s">
        <v>211</v>
      </c>
      <c r="AW246" s="14" t="s">
        <v>33</v>
      </c>
      <c r="AX246" s="14" t="s">
        <v>85</v>
      </c>
      <c r="AY246" s="298" t="s">
        <v>204</v>
      </c>
    </row>
    <row r="247" s="2" customFormat="1" ht="24.15" customHeight="1">
      <c r="A247" s="40"/>
      <c r="B247" s="41"/>
      <c r="C247" s="263" t="s">
        <v>401</v>
      </c>
      <c r="D247" s="263" t="s">
        <v>207</v>
      </c>
      <c r="E247" s="264" t="s">
        <v>469</v>
      </c>
      <c r="F247" s="265" t="s">
        <v>470</v>
      </c>
      <c r="G247" s="266" t="s">
        <v>432</v>
      </c>
      <c r="H247" s="267">
        <v>1</v>
      </c>
      <c r="I247" s="268"/>
      <c r="J247" s="269">
        <f>ROUND(I247*H247,2)</f>
        <v>0</v>
      </c>
      <c r="K247" s="270"/>
      <c r="L247" s="43"/>
      <c r="M247" s="271" t="s">
        <v>1</v>
      </c>
      <c r="N247" s="272" t="s">
        <v>44</v>
      </c>
      <c r="O247" s="99"/>
      <c r="P247" s="273">
        <f>O247*H247</f>
        <v>0</v>
      </c>
      <c r="Q247" s="273">
        <v>0</v>
      </c>
      <c r="R247" s="273">
        <f>Q247*H247</f>
        <v>0</v>
      </c>
      <c r="S247" s="273">
        <v>0.0025999999999999999</v>
      </c>
      <c r="T247" s="274">
        <f>S247*H247</f>
        <v>0.0025999999999999999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75" t="s">
        <v>254</v>
      </c>
      <c r="AT247" s="275" t="s">
        <v>207</v>
      </c>
      <c r="AU247" s="275" t="s">
        <v>90</v>
      </c>
      <c r="AY247" s="17" t="s">
        <v>204</v>
      </c>
      <c r="BE247" s="160">
        <f>IF(N247="základná",J247,0)</f>
        <v>0</v>
      </c>
      <c r="BF247" s="160">
        <f>IF(N247="znížená",J247,0)</f>
        <v>0</v>
      </c>
      <c r="BG247" s="160">
        <f>IF(N247="zákl. prenesená",J247,0)</f>
        <v>0</v>
      </c>
      <c r="BH247" s="160">
        <f>IF(N247="zníž. prenesená",J247,0)</f>
        <v>0</v>
      </c>
      <c r="BI247" s="160">
        <f>IF(N247="nulová",J247,0)</f>
        <v>0</v>
      </c>
      <c r="BJ247" s="17" t="s">
        <v>90</v>
      </c>
      <c r="BK247" s="160">
        <f>ROUND(I247*H247,2)</f>
        <v>0</v>
      </c>
      <c r="BL247" s="17" t="s">
        <v>254</v>
      </c>
      <c r="BM247" s="275" t="s">
        <v>471</v>
      </c>
    </row>
    <row r="248" s="13" customFormat="1">
      <c r="A248" s="13"/>
      <c r="B248" s="276"/>
      <c r="C248" s="277"/>
      <c r="D248" s="278" t="s">
        <v>213</v>
      </c>
      <c r="E248" s="279" t="s">
        <v>1</v>
      </c>
      <c r="F248" s="280" t="s">
        <v>1141</v>
      </c>
      <c r="G248" s="277"/>
      <c r="H248" s="281">
        <v>1</v>
      </c>
      <c r="I248" s="282"/>
      <c r="J248" s="277"/>
      <c r="K248" s="277"/>
      <c r="L248" s="283"/>
      <c r="M248" s="284"/>
      <c r="N248" s="285"/>
      <c r="O248" s="285"/>
      <c r="P248" s="285"/>
      <c r="Q248" s="285"/>
      <c r="R248" s="285"/>
      <c r="S248" s="285"/>
      <c r="T248" s="28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87" t="s">
        <v>213</v>
      </c>
      <c r="AU248" s="287" t="s">
        <v>90</v>
      </c>
      <c r="AV248" s="13" t="s">
        <v>90</v>
      </c>
      <c r="AW248" s="13" t="s">
        <v>33</v>
      </c>
      <c r="AX248" s="13" t="s">
        <v>78</v>
      </c>
      <c r="AY248" s="287" t="s">
        <v>204</v>
      </c>
    </row>
    <row r="249" s="14" customFormat="1">
      <c r="A249" s="14"/>
      <c r="B249" s="288"/>
      <c r="C249" s="289"/>
      <c r="D249" s="278" t="s">
        <v>213</v>
      </c>
      <c r="E249" s="290" t="s">
        <v>1</v>
      </c>
      <c r="F249" s="291" t="s">
        <v>218</v>
      </c>
      <c r="G249" s="289"/>
      <c r="H249" s="292">
        <v>1</v>
      </c>
      <c r="I249" s="293"/>
      <c r="J249" s="289"/>
      <c r="K249" s="289"/>
      <c r="L249" s="294"/>
      <c r="M249" s="295"/>
      <c r="N249" s="296"/>
      <c r="O249" s="296"/>
      <c r="P249" s="296"/>
      <c r="Q249" s="296"/>
      <c r="R249" s="296"/>
      <c r="S249" s="296"/>
      <c r="T249" s="29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98" t="s">
        <v>213</v>
      </c>
      <c r="AU249" s="298" t="s">
        <v>90</v>
      </c>
      <c r="AV249" s="14" t="s">
        <v>211</v>
      </c>
      <c r="AW249" s="14" t="s">
        <v>33</v>
      </c>
      <c r="AX249" s="14" t="s">
        <v>85</v>
      </c>
      <c r="AY249" s="298" t="s">
        <v>204</v>
      </c>
    </row>
    <row r="250" s="2" customFormat="1" ht="24.15" customHeight="1">
      <c r="A250" s="40"/>
      <c r="B250" s="41"/>
      <c r="C250" s="263" t="s">
        <v>409</v>
      </c>
      <c r="D250" s="263" t="s">
        <v>207</v>
      </c>
      <c r="E250" s="264" t="s">
        <v>481</v>
      </c>
      <c r="F250" s="265" t="s">
        <v>482</v>
      </c>
      <c r="G250" s="266" t="s">
        <v>414</v>
      </c>
      <c r="H250" s="267"/>
      <c r="I250" s="268"/>
      <c r="J250" s="269">
        <f>ROUND(I250*H250,2)</f>
        <v>0</v>
      </c>
      <c r="K250" s="270"/>
      <c r="L250" s="43"/>
      <c r="M250" s="271" t="s">
        <v>1</v>
      </c>
      <c r="N250" s="272" t="s">
        <v>44</v>
      </c>
      <c r="O250" s="99"/>
      <c r="P250" s="273">
        <f>O250*H250</f>
        <v>0</v>
      </c>
      <c r="Q250" s="273">
        <v>0</v>
      </c>
      <c r="R250" s="273">
        <f>Q250*H250</f>
        <v>0</v>
      </c>
      <c r="S250" s="273">
        <v>0</v>
      </c>
      <c r="T250" s="274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75" t="s">
        <v>254</v>
      </c>
      <c r="AT250" s="275" t="s">
        <v>207</v>
      </c>
      <c r="AU250" s="275" t="s">
        <v>90</v>
      </c>
      <c r="AY250" s="17" t="s">
        <v>204</v>
      </c>
      <c r="BE250" s="160">
        <f>IF(N250="základná",J250,0)</f>
        <v>0</v>
      </c>
      <c r="BF250" s="160">
        <f>IF(N250="znížená",J250,0)</f>
        <v>0</v>
      </c>
      <c r="BG250" s="160">
        <f>IF(N250="zákl. prenesená",J250,0)</f>
        <v>0</v>
      </c>
      <c r="BH250" s="160">
        <f>IF(N250="zníž. prenesená",J250,0)</f>
        <v>0</v>
      </c>
      <c r="BI250" s="160">
        <f>IF(N250="nulová",J250,0)</f>
        <v>0</v>
      </c>
      <c r="BJ250" s="17" t="s">
        <v>90</v>
      </c>
      <c r="BK250" s="160">
        <f>ROUND(I250*H250,2)</f>
        <v>0</v>
      </c>
      <c r="BL250" s="17" t="s">
        <v>254</v>
      </c>
      <c r="BM250" s="275" t="s">
        <v>483</v>
      </c>
    </row>
    <row r="251" s="12" customFormat="1" ht="22.8" customHeight="1">
      <c r="A251" s="12"/>
      <c r="B251" s="248"/>
      <c r="C251" s="249"/>
      <c r="D251" s="250" t="s">
        <v>77</v>
      </c>
      <c r="E251" s="261" t="s">
        <v>484</v>
      </c>
      <c r="F251" s="261" t="s">
        <v>485</v>
      </c>
      <c r="G251" s="249"/>
      <c r="H251" s="249"/>
      <c r="I251" s="252"/>
      <c r="J251" s="262">
        <f>BK251</f>
        <v>0</v>
      </c>
      <c r="K251" s="249"/>
      <c r="L251" s="253"/>
      <c r="M251" s="254"/>
      <c r="N251" s="255"/>
      <c r="O251" s="255"/>
      <c r="P251" s="256">
        <f>SUM(P252:P261)</f>
        <v>0</v>
      </c>
      <c r="Q251" s="255"/>
      <c r="R251" s="256">
        <f>SUM(R252:R261)</f>
        <v>0.079951860000000013</v>
      </c>
      <c r="S251" s="255"/>
      <c r="T251" s="257">
        <f>SUM(T252:T261)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58" t="s">
        <v>90</v>
      </c>
      <c r="AT251" s="259" t="s">
        <v>77</v>
      </c>
      <c r="AU251" s="259" t="s">
        <v>85</v>
      </c>
      <c r="AY251" s="258" t="s">
        <v>204</v>
      </c>
      <c r="BK251" s="260">
        <f>SUM(BK252:BK261)</f>
        <v>0</v>
      </c>
    </row>
    <row r="252" s="2" customFormat="1" ht="33" customHeight="1">
      <c r="A252" s="40"/>
      <c r="B252" s="41"/>
      <c r="C252" s="263" t="s">
        <v>411</v>
      </c>
      <c r="D252" s="263" t="s">
        <v>207</v>
      </c>
      <c r="E252" s="264" t="s">
        <v>487</v>
      </c>
      <c r="F252" s="265" t="s">
        <v>488</v>
      </c>
      <c r="G252" s="266" t="s">
        <v>292</v>
      </c>
      <c r="H252" s="267">
        <v>3</v>
      </c>
      <c r="I252" s="268"/>
      <c r="J252" s="269">
        <f>ROUND(I252*H252,2)</f>
        <v>0</v>
      </c>
      <c r="K252" s="270"/>
      <c r="L252" s="43"/>
      <c r="M252" s="271" t="s">
        <v>1</v>
      </c>
      <c r="N252" s="272" t="s">
        <v>44</v>
      </c>
      <c r="O252" s="99"/>
      <c r="P252" s="273">
        <f>O252*H252</f>
        <v>0</v>
      </c>
      <c r="Q252" s="273">
        <v>0</v>
      </c>
      <c r="R252" s="273">
        <f>Q252*H252</f>
        <v>0</v>
      </c>
      <c r="S252" s="273">
        <v>0</v>
      </c>
      <c r="T252" s="274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75" t="s">
        <v>254</v>
      </c>
      <c r="AT252" s="275" t="s">
        <v>207</v>
      </c>
      <c r="AU252" s="275" t="s">
        <v>90</v>
      </c>
      <c r="AY252" s="17" t="s">
        <v>204</v>
      </c>
      <c r="BE252" s="160">
        <f>IF(N252="základná",J252,0)</f>
        <v>0</v>
      </c>
      <c r="BF252" s="160">
        <f>IF(N252="znížená",J252,0)</f>
        <v>0</v>
      </c>
      <c r="BG252" s="160">
        <f>IF(N252="zákl. prenesená",J252,0)</f>
        <v>0</v>
      </c>
      <c r="BH252" s="160">
        <f>IF(N252="zníž. prenesená",J252,0)</f>
        <v>0</v>
      </c>
      <c r="BI252" s="160">
        <f>IF(N252="nulová",J252,0)</f>
        <v>0</v>
      </c>
      <c r="BJ252" s="17" t="s">
        <v>90</v>
      </c>
      <c r="BK252" s="160">
        <f>ROUND(I252*H252,2)</f>
        <v>0</v>
      </c>
      <c r="BL252" s="17" t="s">
        <v>254</v>
      </c>
      <c r="BM252" s="275" t="s">
        <v>489</v>
      </c>
    </row>
    <row r="253" s="13" customFormat="1">
      <c r="A253" s="13"/>
      <c r="B253" s="276"/>
      <c r="C253" s="277"/>
      <c r="D253" s="278" t="s">
        <v>213</v>
      </c>
      <c r="E253" s="279" t="s">
        <v>1</v>
      </c>
      <c r="F253" s="280" t="s">
        <v>1127</v>
      </c>
      <c r="G253" s="277"/>
      <c r="H253" s="281">
        <v>1</v>
      </c>
      <c r="I253" s="282"/>
      <c r="J253" s="277"/>
      <c r="K253" s="277"/>
      <c r="L253" s="283"/>
      <c r="M253" s="284"/>
      <c r="N253" s="285"/>
      <c r="O253" s="285"/>
      <c r="P253" s="285"/>
      <c r="Q253" s="285"/>
      <c r="R253" s="285"/>
      <c r="S253" s="285"/>
      <c r="T253" s="28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87" t="s">
        <v>213</v>
      </c>
      <c r="AU253" s="287" t="s">
        <v>90</v>
      </c>
      <c r="AV253" s="13" t="s">
        <v>90</v>
      </c>
      <c r="AW253" s="13" t="s">
        <v>33</v>
      </c>
      <c r="AX253" s="13" t="s">
        <v>78</v>
      </c>
      <c r="AY253" s="287" t="s">
        <v>204</v>
      </c>
    </row>
    <row r="254" s="13" customFormat="1">
      <c r="A254" s="13"/>
      <c r="B254" s="276"/>
      <c r="C254" s="277"/>
      <c r="D254" s="278" t="s">
        <v>213</v>
      </c>
      <c r="E254" s="279" t="s">
        <v>1</v>
      </c>
      <c r="F254" s="280" t="s">
        <v>1128</v>
      </c>
      <c r="G254" s="277"/>
      <c r="H254" s="281">
        <v>1</v>
      </c>
      <c r="I254" s="282"/>
      <c r="J254" s="277"/>
      <c r="K254" s="277"/>
      <c r="L254" s="283"/>
      <c r="M254" s="284"/>
      <c r="N254" s="285"/>
      <c r="O254" s="285"/>
      <c r="P254" s="285"/>
      <c r="Q254" s="285"/>
      <c r="R254" s="285"/>
      <c r="S254" s="285"/>
      <c r="T254" s="28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87" t="s">
        <v>213</v>
      </c>
      <c r="AU254" s="287" t="s">
        <v>90</v>
      </c>
      <c r="AV254" s="13" t="s">
        <v>90</v>
      </c>
      <c r="AW254" s="13" t="s">
        <v>33</v>
      </c>
      <c r="AX254" s="13" t="s">
        <v>78</v>
      </c>
      <c r="AY254" s="287" t="s">
        <v>204</v>
      </c>
    </row>
    <row r="255" s="13" customFormat="1">
      <c r="A255" s="13"/>
      <c r="B255" s="276"/>
      <c r="C255" s="277"/>
      <c r="D255" s="278" t="s">
        <v>213</v>
      </c>
      <c r="E255" s="279" t="s">
        <v>1</v>
      </c>
      <c r="F255" s="280" t="s">
        <v>1129</v>
      </c>
      <c r="G255" s="277"/>
      <c r="H255" s="281">
        <v>1</v>
      </c>
      <c r="I255" s="282"/>
      <c r="J255" s="277"/>
      <c r="K255" s="277"/>
      <c r="L255" s="283"/>
      <c r="M255" s="284"/>
      <c r="N255" s="285"/>
      <c r="O255" s="285"/>
      <c r="P255" s="285"/>
      <c r="Q255" s="285"/>
      <c r="R255" s="285"/>
      <c r="S255" s="285"/>
      <c r="T255" s="28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87" t="s">
        <v>213</v>
      </c>
      <c r="AU255" s="287" t="s">
        <v>90</v>
      </c>
      <c r="AV255" s="13" t="s">
        <v>90</v>
      </c>
      <c r="AW255" s="13" t="s">
        <v>33</v>
      </c>
      <c r="AX255" s="13" t="s">
        <v>78</v>
      </c>
      <c r="AY255" s="287" t="s">
        <v>204</v>
      </c>
    </row>
    <row r="256" s="14" customFormat="1">
      <c r="A256" s="14"/>
      <c r="B256" s="288"/>
      <c r="C256" s="289"/>
      <c r="D256" s="278" t="s">
        <v>213</v>
      </c>
      <c r="E256" s="290" t="s">
        <v>1</v>
      </c>
      <c r="F256" s="291" t="s">
        <v>218</v>
      </c>
      <c r="G256" s="289"/>
      <c r="H256" s="292">
        <v>3</v>
      </c>
      <c r="I256" s="293"/>
      <c r="J256" s="289"/>
      <c r="K256" s="289"/>
      <c r="L256" s="294"/>
      <c r="M256" s="295"/>
      <c r="N256" s="296"/>
      <c r="O256" s="296"/>
      <c r="P256" s="296"/>
      <c r="Q256" s="296"/>
      <c r="R256" s="296"/>
      <c r="S256" s="296"/>
      <c r="T256" s="29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98" t="s">
        <v>213</v>
      </c>
      <c r="AU256" s="298" t="s">
        <v>90</v>
      </c>
      <c r="AV256" s="14" t="s">
        <v>211</v>
      </c>
      <c r="AW256" s="14" t="s">
        <v>33</v>
      </c>
      <c r="AX256" s="14" t="s">
        <v>85</v>
      </c>
      <c r="AY256" s="298" t="s">
        <v>204</v>
      </c>
    </row>
    <row r="257" s="2" customFormat="1" ht="24.15" customHeight="1">
      <c r="A257" s="40"/>
      <c r="B257" s="41"/>
      <c r="C257" s="310" t="s">
        <v>418</v>
      </c>
      <c r="D257" s="310" t="s">
        <v>392</v>
      </c>
      <c r="E257" s="311" t="s">
        <v>492</v>
      </c>
      <c r="F257" s="312" t="s">
        <v>493</v>
      </c>
      <c r="G257" s="313" t="s">
        <v>292</v>
      </c>
      <c r="H257" s="314">
        <v>3</v>
      </c>
      <c r="I257" s="315"/>
      <c r="J257" s="316">
        <f>ROUND(I257*H257,2)</f>
        <v>0</v>
      </c>
      <c r="K257" s="317"/>
      <c r="L257" s="318"/>
      <c r="M257" s="319" t="s">
        <v>1</v>
      </c>
      <c r="N257" s="320" t="s">
        <v>44</v>
      </c>
      <c r="O257" s="99"/>
      <c r="P257" s="273">
        <f>O257*H257</f>
        <v>0</v>
      </c>
      <c r="Q257" s="273">
        <v>0.001</v>
      </c>
      <c r="R257" s="273">
        <f>Q257*H257</f>
        <v>0.0030000000000000001</v>
      </c>
      <c r="S257" s="273">
        <v>0</v>
      </c>
      <c r="T257" s="274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75" t="s">
        <v>379</v>
      </c>
      <c r="AT257" s="275" t="s">
        <v>392</v>
      </c>
      <c r="AU257" s="275" t="s">
        <v>90</v>
      </c>
      <c r="AY257" s="17" t="s">
        <v>204</v>
      </c>
      <c r="BE257" s="160">
        <f>IF(N257="základná",J257,0)</f>
        <v>0</v>
      </c>
      <c r="BF257" s="160">
        <f>IF(N257="znížená",J257,0)</f>
        <v>0</v>
      </c>
      <c r="BG257" s="160">
        <f>IF(N257="zákl. prenesená",J257,0)</f>
        <v>0</v>
      </c>
      <c r="BH257" s="160">
        <f>IF(N257="zníž. prenesená",J257,0)</f>
        <v>0</v>
      </c>
      <c r="BI257" s="160">
        <f>IF(N257="nulová",J257,0)</f>
        <v>0</v>
      </c>
      <c r="BJ257" s="17" t="s">
        <v>90</v>
      </c>
      <c r="BK257" s="160">
        <f>ROUND(I257*H257,2)</f>
        <v>0</v>
      </c>
      <c r="BL257" s="17" t="s">
        <v>254</v>
      </c>
      <c r="BM257" s="275" t="s">
        <v>494</v>
      </c>
    </row>
    <row r="258" s="2" customFormat="1" ht="24.15" customHeight="1">
      <c r="A258" s="40"/>
      <c r="B258" s="41"/>
      <c r="C258" s="310" t="s">
        <v>422</v>
      </c>
      <c r="D258" s="310" t="s">
        <v>392</v>
      </c>
      <c r="E258" s="311" t="s">
        <v>496</v>
      </c>
      <c r="F258" s="312" t="s">
        <v>497</v>
      </c>
      <c r="G258" s="313" t="s">
        <v>292</v>
      </c>
      <c r="H258" s="314">
        <v>3</v>
      </c>
      <c r="I258" s="315"/>
      <c r="J258" s="316">
        <f>ROUND(I258*H258,2)</f>
        <v>0</v>
      </c>
      <c r="K258" s="317"/>
      <c r="L258" s="318"/>
      <c r="M258" s="319" t="s">
        <v>1</v>
      </c>
      <c r="N258" s="320" t="s">
        <v>44</v>
      </c>
      <c r="O258" s="99"/>
      <c r="P258" s="273">
        <f>O258*H258</f>
        <v>0</v>
      </c>
      <c r="Q258" s="273">
        <v>0.025000000000000001</v>
      </c>
      <c r="R258" s="273">
        <f>Q258*H258</f>
        <v>0.075000000000000011</v>
      </c>
      <c r="S258" s="273">
        <v>0</v>
      </c>
      <c r="T258" s="274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75" t="s">
        <v>379</v>
      </c>
      <c r="AT258" s="275" t="s">
        <v>392</v>
      </c>
      <c r="AU258" s="275" t="s">
        <v>90</v>
      </c>
      <c r="AY258" s="17" t="s">
        <v>204</v>
      </c>
      <c r="BE258" s="160">
        <f>IF(N258="základná",J258,0)</f>
        <v>0</v>
      </c>
      <c r="BF258" s="160">
        <f>IF(N258="znížená",J258,0)</f>
        <v>0</v>
      </c>
      <c r="BG258" s="160">
        <f>IF(N258="zákl. prenesená",J258,0)</f>
        <v>0</v>
      </c>
      <c r="BH258" s="160">
        <f>IF(N258="zníž. prenesená",J258,0)</f>
        <v>0</v>
      </c>
      <c r="BI258" s="160">
        <f>IF(N258="nulová",J258,0)</f>
        <v>0</v>
      </c>
      <c r="BJ258" s="17" t="s">
        <v>90</v>
      </c>
      <c r="BK258" s="160">
        <f>ROUND(I258*H258,2)</f>
        <v>0</v>
      </c>
      <c r="BL258" s="17" t="s">
        <v>254</v>
      </c>
      <c r="BM258" s="275" t="s">
        <v>498</v>
      </c>
    </row>
    <row r="259" s="2" customFormat="1" ht="16.5" customHeight="1">
      <c r="A259" s="40"/>
      <c r="B259" s="41"/>
      <c r="C259" s="263" t="s">
        <v>429</v>
      </c>
      <c r="D259" s="263" t="s">
        <v>207</v>
      </c>
      <c r="E259" s="264" t="s">
        <v>500</v>
      </c>
      <c r="F259" s="265" t="s">
        <v>501</v>
      </c>
      <c r="G259" s="266" t="s">
        <v>292</v>
      </c>
      <c r="H259" s="267">
        <v>3</v>
      </c>
      <c r="I259" s="268"/>
      <c r="J259" s="269">
        <f>ROUND(I259*H259,2)</f>
        <v>0</v>
      </c>
      <c r="K259" s="270"/>
      <c r="L259" s="43"/>
      <c r="M259" s="271" t="s">
        <v>1</v>
      </c>
      <c r="N259" s="272" t="s">
        <v>44</v>
      </c>
      <c r="O259" s="99"/>
      <c r="P259" s="273">
        <f>O259*H259</f>
        <v>0</v>
      </c>
      <c r="Q259" s="273">
        <v>3.0620000000000002E-05</v>
      </c>
      <c r="R259" s="273">
        <f>Q259*H259</f>
        <v>9.1860000000000005E-05</v>
      </c>
      <c r="S259" s="273">
        <v>0</v>
      </c>
      <c r="T259" s="274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75" t="s">
        <v>254</v>
      </c>
      <c r="AT259" s="275" t="s">
        <v>207</v>
      </c>
      <c r="AU259" s="275" t="s">
        <v>90</v>
      </c>
      <c r="AY259" s="17" t="s">
        <v>204</v>
      </c>
      <c r="BE259" s="160">
        <f>IF(N259="základná",J259,0)</f>
        <v>0</v>
      </c>
      <c r="BF259" s="160">
        <f>IF(N259="znížená",J259,0)</f>
        <v>0</v>
      </c>
      <c r="BG259" s="160">
        <f>IF(N259="zákl. prenesená",J259,0)</f>
        <v>0</v>
      </c>
      <c r="BH259" s="160">
        <f>IF(N259="zníž. prenesená",J259,0)</f>
        <v>0</v>
      </c>
      <c r="BI259" s="160">
        <f>IF(N259="nulová",J259,0)</f>
        <v>0</v>
      </c>
      <c r="BJ259" s="17" t="s">
        <v>90</v>
      </c>
      <c r="BK259" s="160">
        <f>ROUND(I259*H259,2)</f>
        <v>0</v>
      </c>
      <c r="BL259" s="17" t="s">
        <v>254</v>
      </c>
      <c r="BM259" s="275" t="s">
        <v>502</v>
      </c>
    </row>
    <row r="260" s="2" customFormat="1" ht="16.5" customHeight="1">
      <c r="A260" s="40"/>
      <c r="B260" s="41"/>
      <c r="C260" s="310" t="s">
        <v>434</v>
      </c>
      <c r="D260" s="310" t="s">
        <v>392</v>
      </c>
      <c r="E260" s="311" t="s">
        <v>504</v>
      </c>
      <c r="F260" s="312" t="s">
        <v>505</v>
      </c>
      <c r="G260" s="313" t="s">
        <v>292</v>
      </c>
      <c r="H260" s="314">
        <v>3</v>
      </c>
      <c r="I260" s="315"/>
      <c r="J260" s="316">
        <f>ROUND(I260*H260,2)</f>
        <v>0</v>
      </c>
      <c r="K260" s="317"/>
      <c r="L260" s="318"/>
      <c r="M260" s="319" t="s">
        <v>1</v>
      </c>
      <c r="N260" s="320" t="s">
        <v>44</v>
      </c>
      <c r="O260" s="99"/>
      <c r="P260" s="273">
        <f>O260*H260</f>
        <v>0</v>
      </c>
      <c r="Q260" s="273">
        <v>0.00062</v>
      </c>
      <c r="R260" s="273">
        <f>Q260*H260</f>
        <v>0.0018600000000000001</v>
      </c>
      <c r="S260" s="273">
        <v>0</v>
      </c>
      <c r="T260" s="274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75" t="s">
        <v>379</v>
      </c>
      <c r="AT260" s="275" t="s">
        <v>392</v>
      </c>
      <c r="AU260" s="275" t="s">
        <v>90</v>
      </c>
      <c r="AY260" s="17" t="s">
        <v>204</v>
      </c>
      <c r="BE260" s="160">
        <f>IF(N260="základná",J260,0)</f>
        <v>0</v>
      </c>
      <c r="BF260" s="160">
        <f>IF(N260="znížená",J260,0)</f>
        <v>0</v>
      </c>
      <c r="BG260" s="160">
        <f>IF(N260="zákl. prenesená",J260,0)</f>
        <v>0</v>
      </c>
      <c r="BH260" s="160">
        <f>IF(N260="zníž. prenesená",J260,0)</f>
        <v>0</v>
      </c>
      <c r="BI260" s="160">
        <f>IF(N260="nulová",J260,0)</f>
        <v>0</v>
      </c>
      <c r="BJ260" s="17" t="s">
        <v>90</v>
      </c>
      <c r="BK260" s="160">
        <f>ROUND(I260*H260,2)</f>
        <v>0</v>
      </c>
      <c r="BL260" s="17" t="s">
        <v>254</v>
      </c>
      <c r="BM260" s="275" t="s">
        <v>506</v>
      </c>
    </row>
    <row r="261" s="2" customFormat="1" ht="24.15" customHeight="1">
      <c r="A261" s="40"/>
      <c r="B261" s="41"/>
      <c r="C261" s="263" t="s">
        <v>439</v>
      </c>
      <c r="D261" s="263" t="s">
        <v>207</v>
      </c>
      <c r="E261" s="264" t="s">
        <v>508</v>
      </c>
      <c r="F261" s="265" t="s">
        <v>509</v>
      </c>
      <c r="G261" s="266" t="s">
        <v>414</v>
      </c>
      <c r="H261" s="267"/>
      <c r="I261" s="268"/>
      <c r="J261" s="269">
        <f>ROUND(I261*H261,2)</f>
        <v>0</v>
      </c>
      <c r="K261" s="270"/>
      <c r="L261" s="43"/>
      <c r="M261" s="271" t="s">
        <v>1</v>
      </c>
      <c r="N261" s="272" t="s">
        <v>44</v>
      </c>
      <c r="O261" s="99"/>
      <c r="P261" s="273">
        <f>O261*H261</f>
        <v>0</v>
      </c>
      <c r="Q261" s="273">
        <v>0</v>
      </c>
      <c r="R261" s="273">
        <f>Q261*H261</f>
        <v>0</v>
      </c>
      <c r="S261" s="273">
        <v>0</v>
      </c>
      <c r="T261" s="274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75" t="s">
        <v>254</v>
      </c>
      <c r="AT261" s="275" t="s">
        <v>207</v>
      </c>
      <c r="AU261" s="275" t="s">
        <v>90</v>
      </c>
      <c r="AY261" s="17" t="s">
        <v>204</v>
      </c>
      <c r="BE261" s="160">
        <f>IF(N261="základná",J261,0)</f>
        <v>0</v>
      </c>
      <c r="BF261" s="160">
        <f>IF(N261="znížená",J261,0)</f>
        <v>0</v>
      </c>
      <c r="BG261" s="160">
        <f>IF(N261="zákl. prenesená",J261,0)</f>
        <v>0</v>
      </c>
      <c r="BH261" s="160">
        <f>IF(N261="zníž. prenesená",J261,0)</f>
        <v>0</v>
      </c>
      <c r="BI261" s="160">
        <f>IF(N261="nulová",J261,0)</f>
        <v>0</v>
      </c>
      <c r="BJ261" s="17" t="s">
        <v>90</v>
      </c>
      <c r="BK261" s="160">
        <f>ROUND(I261*H261,2)</f>
        <v>0</v>
      </c>
      <c r="BL261" s="17" t="s">
        <v>254</v>
      </c>
      <c r="BM261" s="275" t="s">
        <v>510</v>
      </c>
    </row>
    <row r="262" s="12" customFormat="1" ht="22.8" customHeight="1">
      <c r="A262" s="12"/>
      <c r="B262" s="248"/>
      <c r="C262" s="249"/>
      <c r="D262" s="250" t="s">
        <v>77</v>
      </c>
      <c r="E262" s="261" t="s">
        <v>511</v>
      </c>
      <c r="F262" s="261" t="s">
        <v>512</v>
      </c>
      <c r="G262" s="249"/>
      <c r="H262" s="249"/>
      <c r="I262" s="252"/>
      <c r="J262" s="262">
        <f>BK262</f>
        <v>0</v>
      </c>
      <c r="K262" s="249"/>
      <c r="L262" s="253"/>
      <c r="M262" s="254"/>
      <c r="N262" s="255"/>
      <c r="O262" s="255"/>
      <c r="P262" s="256">
        <f>SUM(P263:P266)</f>
        <v>0</v>
      </c>
      <c r="Q262" s="255"/>
      <c r="R262" s="256">
        <f>SUM(R263:R266)</f>
        <v>0.0055999999999999999</v>
      </c>
      <c r="S262" s="255"/>
      <c r="T262" s="257">
        <f>SUM(T263:T266)</f>
        <v>0.0095999999999999992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58" t="s">
        <v>90</v>
      </c>
      <c r="AT262" s="259" t="s">
        <v>77</v>
      </c>
      <c r="AU262" s="259" t="s">
        <v>85</v>
      </c>
      <c r="AY262" s="258" t="s">
        <v>204</v>
      </c>
      <c r="BK262" s="260">
        <f>SUM(BK263:BK266)</f>
        <v>0</v>
      </c>
    </row>
    <row r="263" s="2" customFormat="1" ht="24.15" customHeight="1">
      <c r="A263" s="40"/>
      <c r="B263" s="41"/>
      <c r="C263" s="263" t="s">
        <v>444</v>
      </c>
      <c r="D263" s="263" t="s">
        <v>207</v>
      </c>
      <c r="E263" s="264" t="s">
        <v>514</v>
      </c>
      <c r="F263" s="265" t="s">
        <v>515</v>
      </c>
      <c r="G263" s="266" t="s">
        <v>292</v>
      </c>
      <c r="H263" s="267">
        <v>2</v>
      </c>
      <c r="I263" s="268"/>
      <c r="J263" s="269">
        <f>ROUND(I263*H263,2)</f>
        <v>0</v>
      </c>
      <c r="K263" s="270"/>
      <c r="L263" s="43"/>
      <c r="M263" s="271" t="s">
        <v>1</v>
      </c>
      <c r="N263" s="272" t="s">
        <v>44</v>
      </c>
      <c r="O263" s="99"/>
      <c r="P263" s="273">
        <f>O263*H263</f>
        <v>0</v>
      </c>
      <c r="Q263" s="273">
        <v>0</v>
      </c>
      <c r="R263" s="273">
        <f>Q263*H263</f>
        <v>0</v>
      </c>
      <c r="S263" s="273">
        <v>0</v>
      </c>
      <c r="T263" s="274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75" t="s">
        <v>254</v>
      </c>
      <c r="AT263" s="275" t="s">
        <v>207</v>
      </c>
      <c r="AU263" s="275" t="s">
        <v>90</v>
      </c>
      <c r="AY263" s="17" t="s">
        <v>204</v>
      </c>
      <c r="BE263" s="160">
        <f>IF(N263="základná",J263,0)</f>
        <v>0</v>
      </c>
      <c r="BF263" s="160">
        <f>IF(N263="znížená",J263,0)</f>
        <v>0</v>
      </c>
      <c r="BG263" s="160">
        <f>IF(N263="zákl. prenesená",J263,0)</f>
        <v>0</v>
      </c>
      <c r="BH263" s="160">
        <f>IF(N263="zníž. prenesená",J263,0)</f>
        <v>0</v>
      </c>
      <c r="BI263" s="160">
        <f>IF(N263="nulová",J263,0)</f>
        <v>0</v>
      </c>
      <c r="BJ263" s="17" t="s">
        <v>90</v>
      </c>
      <c r="BK263" s="160">
        <f>ROUND(I263*H263,2)</f>
        <v>0</v>
      </c>
      <c r="BL263" s="17" t="s">
        <v>254</v>
      </c>
      <c r="BM263" s="275" t="s">
        <v>516</v>
      </c>
    </row>
    <row r="264" s="2" customFormat="1" ht="16.5" customHeight="1">
      <c r="A264" s="40"/>
      <c r="B264" s="41"/>
      <c r="C264" s="310" t="s">
        <v>449</v>
      </c>
      <c r="D264" s="310" t="s">
        <v>392</v>
      </c>
      <c r="E264" s="311" t="s">
        <v>518</v>
      </c>
      <c r="F264" s="312" t="s">
        <v>519</v>
      </c>
      <c r="G264" s="313" t="s">
        <v>292</v>
      </c>
      <c r="H264" s="314">
        <v>2</v>
      </c>
      <c r="I264" s="315"/>
      <c r="J264" s="316">
        <f>ROUND(I264*H264,2)</f>
        <v>0</v>
      </c>
      <c r="K264" s="317"/>
      <c r="L264" s="318"/>
      <c r="M264" s="319" t="s">
        <v>1</v>
      </c>
      <c r="N264" s="320" t="s">
        <v>44</v>
      </c>
      <c r="O264" s="99"/>
      <c r="P264" s="273">
        <f>O264*H264</f>
        <v>0</v>
      </c>
      <c r="Q264" s="273">
        <v>0.0028</v>
      </c>
      <c r="R264" s="273">
        <f>Q264*H264</f>
        <v>0.0055999999999999999</v>
      </c>
      <c r="S264" s="273">
        <v>0</v>
      </c>
      <c r="T264" s="274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75" t="s">
        <v>379</v>
      </c>
      <c r="AT264" s="275" t="s">
        <v>392</v>
      </c>
      <c r="AU264" s="275" t="s">
        <v>90</v>
      </c>
      <c r="AY264" s="17" t="s">
        <v>204</v>
      </c>
      <c r="BE264" s="160">
        <f>IF(N264="základná",J264,0)</f>
        <v>0</v>
      </c>
      <c r="BF264" s="160">
        <f>IF(N264="znížená",J264,0)</f>
        <v>0</v>
      </c>
      <c r="BG264" s="160">
        <f>IF(N264="zákl. prenesená",J264,0)</f>
        <v>0</v>
      </c>
      <c r="BH264" s="160">
        <f>IF(N264="zníž. prenesená",J264,0)</f>
        <v>0</v>
      </c>
      <c r="BI264" s="160">
        <f>IF(N264="nulová",J264,0)</f>
        <v>0</v>
      </c>
      <c r="BJ264" s="17" t="s">
        <v>90</v>
      </c>
      <c r="BK264" s="160">
        <f>ROUND(I264*H264,2)</f>
        <v>0</v>
      </c>
      <c r="BL264" s="17" t="s">
        <v>254</v>
      </c>
      <c r="BM264" s="275" t="s">
        <v>520</v>
      </c>
    </row>
    <row r="265" s="2" customFormat="1" ht="24.15" customHeight="1">
      <c r="A265" s="40"/>
      <c r="B265" s="41"/>
      <c r="C265" s="263" t="s">
        <v>454</v>
      </c>
      <c r="D265" s="263" t="s">
        <v>207</v>
      </c>
      <c r="E265" s="264" t="s">
        <v>522</v>
      </c>
      <c r="F265" s="265" t="s">
        <v>523</v>
      </c>
      <c r="G265" s="266" t="s">
        <v>292</v>
      </c>
      <c r="H265" s="267">
        <v>2</v>
      </c>
      <c r="I265" s="268"/>
      <c r="J265" s="269">
        <f>ROUND(I265*H265,2)</f>
        <v>0</v>
      </c>
      <c r="K265" s="270"/>
      <c r="L265" s="43"/>
      <c r="M265" s="271" t="s">
        <v>1</v>
      </c>
      <c r="N265" s="272" t="s">
        <v>44</v>
      </c>
      <c r="O265" s="99"/>
      <c r="P265" s="273">
        <f>O265*H265</f>
        <v>0</v>
      </c>
      <c r="Q265" s="273">
        <v>0</v>
      </c>
      <c r="R265" s="273">
        <f>Q265*H265</f>
        <v>0</v>
      </c>
      <c r="S265" s="273">
        <v>0.0047999999999999996</v>
      </c>
      <c r="T265" s="274">
        <f>S265*H265</f>
        <v>0.0095999999999999992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75" t="s">
        <v>254</v>
      </c>
      <c r="AT265" s="275" t="s">
        <v>207</v>
      </c>
      <c r="AU265" s="275" t="s">
        <v>90</v>
      </c>
      <c r="AY265" s="17" t="s">
        <v>204</v>
      </c>
      <c r="BE265" s="160">
        <f>IF(N265="základná",J265,0)</f>
        <v>0</v>
      </c>
      <c r="BF265" s="160">
        <f>IF(N265="znížená",J265,0)</f>
        <v>0</v>
      </c>
      <c r="BG265" s="160">
        <f>IF(N265="zákl. prenesená",J265,0)</f>
        <v>0</v>
      </c>
      <c r="BH265" s="160">
        <f>IF(N265="zníž. prenesená",J265,0)</f>
        <v>0</v>
      </c>
      <c r="BI265" s="160">
        <f>IF(N265="nulová",J265,0)</f>
        <v>0</v>
      </c>
      <c r="BJ265" s="17" t="s">
        <v>90</v>
      </c>
      <c r="BK265" s="160">
        <f>ROUND(I265*H265,2)</f>
        <v>0</v>
      </c>
      <c r="BL265" s="17" t="s">
        <v>254</v>
      </c>
      <c r="BM265" s="275" t="s">
        <v>524</v>
      </c>
    </row>
    <row r="266" s="2" customFormat="1" ht="24.15" customHeight="1">
      <c r="A266" s="40"/>
      <c r="B266" s="41"/>
      <c r="C266" s="263" t="s">
        <v>458</v>
      </c>
      <c r="D266" s="263" t="s">
        <v>207</v>
      </c>
      <c r="E266" s="264" t="s">
        <v>526</v>
      </c>
      <c r="F266" s="265" t="s">
        <v>527</v>
      </c>
      <c r="G266" s="266" t="s">
        <v>414</v>
      </c>
      <c r="H266" s="267"/>
      <c r="I266" s="268"/>
      <c r="J266" s="269">
        <f>ROUND(I266*H266,2)</f>
        <v>0</v>
      </c>
      <c r="K266" s="270"/>
      <c r="L266" s="43"/>
      <c r="M266" s="271" t="s">
        <v>1</v>
      </c>
      <c r="N266" s="272" t="s">
        <v>44</v>
      </c>
      <c r="O266" s="99"/>
      <c r="P266" s="273">
        <f>O266*H266</f>
        <v>0</v>
      </c>
      <c r="Q266" s="273">
        <v>0</v>
      </c>
      <c r="R266" s="273">
        <f>Q266*H266</f>
        <v>0</v>
      </c>
      <c r="S266" s="273">
        <v>0</v>
      </c>
      <c r="T266" s="274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75" t="s">
        <v>254</v>
      </c>
      <c r="AT266" s="275" t="s">
        <v>207</v>
      </c>
      <c r="AU266" s="275" t="s">
        <v>90</v>
      </c>
      <c r="AY266" s="17" t="s">
        <v>204</v>
      </c>
      <c r="BE266" s="160">
        <f>IF(N266="základná",J266,0)</f>
        <v>0</v>
      </c>
      <c r="BF266" s="160">
        <f>IF(N266="znížená",J266,0)</f>
        <v>0</v>
      </c>
      <c r="BG266" s="160">
        <f>IF(N266="zákl. prenesená",J266,0)</f>
        <v>0</v>
      </c>
      <c r="BH266" s="160">
        <f>IF(N266="zníž. prenesená",J266,0)</f>
        <v>0</v>
      </c>
      <c r="BI266" s="160">
        <f>IF(N266="nulová",J266,0)</f>
        <v>0</v>
      </c>
      <c r="BJ266" s="17" t="s">
        <v>90</v>
      </c>
      <c r="BK266" s="160">
        <f>ROUND(I266*H266,2)</f>
        <v>0</v>
      </c>
      <c r="BL266" s="17" t="s">
        <v>254</v>
      </c>
      <c r="BM266" s="275" t="s">
        <v>528</v>
      </c>
    </row>
    <row r="267" s="12" customFormat="1" ht="22.8" customHeight="1">
      <c r="A267" s="12"/>
      <c r="B267" s="248"/>
      <c r="C267" s="249"/>
      <c r="D267" s="250" t="s">
        <v>77</v>
      </c>
      <c r="E267" s="261" t="s">
        <v>529</v>
      </c>
      <c r="F267" s="261" t="s">
        <v>530</v>
      </c>
      <c r="G267" s="249"/>
      <c r="H267" s="249"/>
      <c r="I267" s="252"/>
      <c r="J267" s="262">
        <f>BK267</f>
        <v>0</v>
      </c>
      <c r="K267" s="249"/>
      <c r="L267" s="253"/>
      <c r="M267" s="254"/>
      <c r="N267" s="255"/>
      <c r="O267" s="255"/>
      <c r="P267" s="256">
        <f>SUM(P268:P273)</f>
        <v>0</v>
      </c>
      <c r="Q267" s="255"/>
      <c r="R267" s="256">
        <f>SUM(R268:R273)</f>
        <v>0.099575650000000002</v>
      </c>
      <c r="S267" s="255"/>
      <c r="T267" s="257">
        <f>SUM(T268:T273)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58" t="s">
        <v>90</v>
      </c>
      <c r="AT267" s="259" t="s">
        <v>77</v>
      </c>
      <c r="AU267" s="259" t="s">
        <v>85</v>
      </c>
      <c r="AY267" s="258" t="s">
        <v>204</v>
      </c>
      <c r="BK267" s="260">
        <f>SUM(BK268:BK273)</f>
        <v>0</v>
      </c>
    </row>
    <row r="268" s="2" customFormat="1" ht="24.15" customHeight="1">
      <c r="A268" s="40"/>
      <c r="B268" s="41"/>
      <c r="C268" s="263" t="s">
        <v>464</v>
      </c>
      <c r="D268" s="263" t="s">
        <v>207</v>
      </c>
      <c r="E268" s="264" t="s">
        <v>532</v>
      </c>
      <c r="F268" s="265" t="s">
        <v>533</v>
      </c>
      <c r="G268" s="266" t="s">
        <v>210</v>
      </c>
      <c r="H268" s="267">
        <v>3.7069999999999999</v>
      </c>
      <c r="I268" s="268"/>
      <c r="J268" s="269">
        <f>ROUND(I268*H268,2)</f>
        <v>0</v>
      </c>
      <c r="K268" s="270"/>
      <c r="L268" s="43"/>
      <c r="M268" s="271" t="s">
        <v>1</v>
      </c>
      <c r="N268" s="272" t="s">
        <v>44</v>
      </c>
      <c r="O268" s="99"/>
      <c r="P268" s="273">
        <f>O268*H268</f>
        <v>0</v>
      </c>
      <c r="Q268" s="273">
        <v>0.00365</v>
      </c>
      <c r="R268" s="273">
        <f>Q268*H268</f>
        <v>0.013530549999999999</v>
      </c>
      <c r="S268" s="273">
        <v>0</v>
      </c>
      <c r="T268" s="274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75" t="s">
        <v>254</v>
      </c>
      <c r="AT268" s="275" t="s">
        <v>207</v>
      </c>
      <c r="AU268" s="275" t="s">
        <v>90</v>
      </c>
      <c r="AY268" s="17" t="s">
        <v>204</v>
      </c>
      <c r="BE268" s="160">
        <f>IF(N268="základná",J268,0)</f>
        <v>0</v>
      </c>
      <c r="BF268" s="160">
        <f>IF(N268="znížená",J268,0)</f>
        <v>0</v>
      </c>
      <c r="BG268" s="160">
        <f>IF(N268="zákl. prenesená",J268,0)</f>
        <v>0</v>
      </c>
      <c r="BH268" s="160">
        <f>IF(N268="zníž. prenesená",J268,0)</f>
        <v>0</v>
      </c>
      <c r="BI268" s="160">
        <f>IF(N268="nulová",J268,0)</f>
        <v>0</v>
      </c>
      <c r="BJ268" s="17" t="s">
        <v>90</v>
      </c>
      <c r="BK268" s="160">
        <f>ROUND(I268*H268,2)</f>
        <v>0</v>
      </c>
      <c r="BL268" s="17" t="s">
        <v>254</v>
      </c>
      <c r="BM268" s="275" t="s">
        <v>534</v>
      </c>
    </row>
    <row r="269" s="13" customFormat="1">
      <c r="A269" s="13"/>
      <c r="B269" s="276"/>
      <c r="C269" s="277"/>
      <c r="D269" s="278" t="s">
        <v>213</v>
      </c>
      <c r="E269" s="279" t="s">
        <v>1</v>
      </c>
      <c r="F269" s="280" t="s">
        <v>124</v>
      </c>
      <c r="G269" s="277"/>
      <c r="H269" s="281">
        <v>3.7069999999999999</v>
      </c>
      <c r="I269" s="282"/>
      <c r="J269" s="277"/>
      <c r="K269" s="277"/>
      <c r="L269" s="283"/>
      <c r="M269" s="284"/>
      <c r="N269" s="285"/>
      <c r="O269" s="285"/>
      <c r="P269" s="285"/>
      <c r="Q269" s="285"/>
      <c r="R269" s="285"/>
      <c r="S269" s="285"/>
      <c r="T269" s="28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87" t="s">
        <v>213</v>
      </c>
      <c r="AU269" s="287" t="s">
        <v>90</v>
      </c>
      <c r="AV269" s="13" t="s">
        <v>90</v>
      </c>
      <c r="AW269" s="13" t="s">
        <v>33</v>
      </c>
      <c r="AX269" s="13" t="s">
        <v>78</v>
      </c>
      <c r="AY269" s="287" t="s">
        <v>204</v>
      </c>
    </row>
    <row r="270" s="14" customFormat="1">
      <c r="A270" s="14"/>
      <c r="B270" s="288"/>
      <c r="C270" s="289"/>
      <c r="D270" s="278" t="s">
        <v>213</v>
      </c>
      <c r="E270" s="290" t="s">
        <v>1</v>
      </c>
      <c r="F270" s="291" t="s">
        <v>218</v>
      </c>
      <c r="G270" s="289"/>
      <c r="H270" s="292">
        <v>3.7069999999999999</v>
      </c>
      <c r="I270" s="293"/>
      <c r="J270" s="289"/>
      <c r="K270" s="289"/>
      <c r="L270" s="294"/>
      <c r="M270" s="295"/>
      <c r="N270" s="296"/>
      <c r="O270" s="296"/>
      <c r="P270" s="296"/>
      <c r="Q270" s="296"/>
      <c r="R270" s="296"/>
      <c r="S270" s="296"/>
      <c r="T270" s="297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98" t="s">
        <v>213</v>
      </c>
      <c r="AU270" s="298" t="s">
        <v>90</v>
      </c>
      <c r="AV270" s="14" t="s">
        <v>211</v>
      </c>
      <c r="AW270" s="14" t="s">
        <v>33</v>
      </c>
      <c r="AX270" s="14" t="s">
        <v>85</v>
      </c>
      <c r="AY270" s="298" t="s">
        <v>204</v>
      </c>
    </row>
    <row r="271" s="2" customFormat="1" ht="24.15" customHeight="1">
      <c r="A271" s="40"/>
      <c r="B271" s="41"/>
      <c r="C271" s="310" t="s">
        <v>468</v>
      </c>
      <c r="D271" s="310" t="s">
        <v>392</v>
      </c>
      <c r="E271" s="311" t="s">
        <v>536</v>
      </c>
      <c r="F271" s="312" t="s">
        <v>537</v>
      </c>
      <c r="G271" s="313" t="s">
        <v>210</v>
      </c>
      <c r="H271" s="314">
        <v>3.9289999999999998</v>
      </c>
      <c r="I271" s="315"/>
      <c r="J271" s="316">
        <f>ROUND(I271*H271,2)</f>
        <v>0</v>
      </c>
      <c r="K271" s="317"/>
      <c r="L271" s="318"/>
      <c r="M271" s="319" t="s">
        <v>1</v>
      </c>
      <c r="N271" s="320" t="s">
        <v>44</v>
      </c>
      <c r="O271" s="99"/>
      <c r="P271" s="273">
        <f>O271*H271</f>
        <v>0</v>
      </c>
      <c r="Q271" s="273">
        <v>0.021899999999999999</v>
      </c>
      <c r="R271" s="273">
        <f>Q271*H271</f>
        <v>0.086045099999999999</v>
      </c>
      <c r="S271" s="273">
        <v>0</v>
      </c>
      <c r="T271" s="274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75" t="s">
        <v>379</v>
      </c>
      <c r="AT271" s="275" t="s">
        <v>392</v>
      </c>
      <c r="AU271" s="275" t="s">
        <v>90</v>
      </c>
      <c r="AY271" s="17" t="s">
        <v>204</v>
      </c>
      <c r="BE271" s="160">
        <f>IF(N271="základná",J271,0)</f>
        <v>0</v>
      </c>
      <c r="BF271" s="160">
        <f>IF(N271="znížená",J271,0)</f>
        <v>0</v>
      </c>
      <c r="BG271" s="160">
        <f>IF(N271="zákl. prenesená",J271,0)</f>
        <v>0</v>
      </c>
      <c r="BH271" s="160">
        <f>IF(N271="zníž. prenesená",J271,0)</f>
        <v>0</v>
      </c>
      <c r="BI271" s="160">
        <f>IF(N271="nulová",J271,0)</f>
        <v>0</v>
      </c>
      <c r="BJ271" s="17" t="s">
        <v>90</v>
      </c>
      <c r="BK271" s="160">
        <f>ROUND(I271*H271,2)</f>
        <v>0</v>
      </c>
      <c r="BL271" s="17" t="s">
        <v>254</v>
      </c>
      <c r="BM271" s="275" t="s">
        <v>538</v>
      </c>
    </row>
    <row r="272" s="13" customFormat="1">
      <c r="A272" s="13"/>
      <c r="B272" s="276"/>
      <c r="C272" s="277"/>
      <c r="D272" s="278" t="s">
        <v>213</v>
      </c>
      <c r="E272" s="277"/>
      <c r="F272" s="280" t="s">
        <v>1142</v>
      </c>
      <c r="G272" s="277"/>
      <c r="H272" s="281">
        <v>3.9289999999999998</v>
      </c>
      <c r="I272" s="282"/>
      <c r="J272" s="277"/>
      <c r="K272" s="277"/>
      <c r="L272" s="283"/>
      <c r="M272" s="284"/>
      <c r="N272" s="285"/>
      <c r="O272" s="285"/>
      <c r="P272" s="285"/>
      <c r="Q272" s="285"/>
      <c r="R272" s="285"/>
      <c r="S272" s="285"/>
      <c r="T272" s="28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87" t="s">
        <v>213</v>
      </c>
      <c r="AU272" s="287" t="s">
        <v>90</v>
      </c>
      <c r="AV272" s="13" t="s">
        <v>90</v>
      </c>
      <c r="AW272" s="13" t="s">
        <v>4</v>
      </c>
      <c r="AX272" s="13" t="s">
        <v>85</v>
      </c>
      <c r="AY272" s="287" t="s">
        <v>204</v>
      </c>
    </row>
    <row r="273" s="2" customFormat="1" ht="24.15" customHeight="1">
      <c r="A273" s="40"/>
      <c r="B273" s="41"/>
      <c r="C273" s="263" t="s">
        <v>472</v>
      </c>
      <c r="D273" s="263" t="s">
        <v>207</v>
      </c>
      <c r="E273" s="264" t="s">
        <v>541</v>
      </c>
      <c r="F273" s="265" t="s">
        <v>542</v>
      </c>
      <c r="G273" s="266" t="s">
        <v>414</v>
      </c>
      <c r="H273" s="267"/>
      <c r="I273" s="268"/>
      <c r="J273" s="269">
        <f>ROUND(I273*H273,2)</f>
        <v>0</v>
      </c>
      <c r="K273" s="270"/>
      <c r="L273" s="43"/>
      <c r="M273" s="271" t="s">
        <v>1</v>
      </c>
      <c r="N273" s="272" t="s">
        <v>44</v>
      </c>
      <c r="O273" s="99"/>
      <c r="P273" s="273">
        <f>O273*H273</f>
        <v>0</v>
      </c>
      <c r="Q273" s="273">
        <v>0</v>
      </c>
      <c r="R273" s="273">
        <f>Q273*H273</f>
        <v>0</v>
      </c>
      <c r="S273" s="273">
        <v>0</v>
      </c>
      <c r="T273" s="274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75" t="s">
        <v>254</v>
      </c>
      <c r="AT273" s="275" t="s">
        <v>207</v>
      </c>
      <c r="AU273" s="275" t="s">
        <v>90</v>
      </c>
      <c r="AY273" s="17" t="s">
        <v>204</v>
      </c>
      <c r="BE273" s="160">
        <f>IF(N273="základná",J273,0)</f>
        <v>0</v>
      </c>
      <c r="BF273" s="160">
        <f>IF(N273="znížená",J273,0)</f>
        <v>0</v>
      </c>
      <c r="BG273" s="160">
        <f>IF(N273="zákl. prenesená",J273,0)</f>
        <v>0</v>
      </c>
      <c r="BH273" s="160">
        <f>IF(N273="zníž. prenesená",J273,0)</f>
        <v>0</v>
      </c>
      <c r="BI273" s="160">
        <f>IF(N273="nulová",J273,0)</f>
        <v>0</v>
      </c>
      <c r="BJ273" s="17" t="s">
        <v>90</v>
      </c>
      <c r="BK273" s="160">
        <f>ROUND(I273*H273,2)</f>
        <v>0</v>
      </c>
      <c r="BL273" s="17" t="s">
        <v>254</v>
      </c>
      <c r="BM273" s="275" t="s">
        <v>543</v>
      </c>
    </row>
    <row r="274" s="12" customFormat="1" ht="22.8" customHeight="1">
      <c r="A274" s="12"/>
      <c r="B274" s="248"/>
      <c r="C274" s="249"/>
      <c r="D274" s="250" t="s">
        <v>77</v>
      </c>
      <c r="E274" s="261" t="s">
        <v>544</v>
      </c>
      <c r="F274" s="261" t="s">
        <v>545</v>
      </c>
      <c r="G274" s="249"/>
      <c r="H274" s="249"/>
      <c r="I274" s="252"/>
      <c r="J274" s="262">
        <f>BK274</f>
        <v>0</v>
      </c>
      <c r="K274" s="249"/>
      <c r="L274" s="253"/>
      <c r="M274" s="254"/>
      <c r="N274" s="255"/>
      <c r="O274" s="255"/>
      <c r="P274" s="256">
        <f>SUM(P275:P300)</f>
        <v>0</v>
      </c>
      <c r="Q274" s="255"/>
      <c r="R274" s="256">
        <f>SUM(R275:R300)</f>
        <v>0.18799738499999996</v>
      </c>
      <c r="S274" s="255"/>
      <c r="T274" s="257">
        <f>SUM(T275:T300)</f>
        <v>0.044514999999999999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58" t="s">
        <v>90</v>
      </c>
      <c r="AT274" s="259" t="s">
        <v>77</v>
      </c>
      <c r="AU274" s="259" t="s">
        <v>85</v>
      </c>
      <c r="AY274" s="258" t="s">
        <v>204</v>
      </c>
      <c r="BK274" s="260">
        <f>SUM(BK275:BK300)</f>
        <v>0</v>
      </c>
    </row>
    <row r="275" s="2" customFormat="1" ht="16.5" customHeight="1">
      <c r="A275" s="40"/>
      <c r="B275" s="41"/>
      <c r="C275" s="263" t="s">
        <v>476</v>
      </c>
      <c r="D275" s="263" t="s">
        <v>207</v>
      </c>
      <c r="E275" s="264" t="s">
        <v>547</v>
      </c>
      <c r="F275" s="265" t="s">
        <v>548</v>
      </c>
      <c r="G275" s="266" t="s">
        <v>341</v>
      </c>
      <c r="H275" s="267">
        <v>22.097000000000001</v>
      </c>
      <c r="I275" s="268"/>
      <c r="J275" s="269">
        <f>ROUND(I275*H275,2)</f>
        <v>0</v>
      </c>
      <c r="K275" s="270"/>
      <c r="L275" s="43"/>
      <c r="M275" s="271" t="s">
        <v>1</v>
      </c>
      <c r="N275" s="272" t="s">
        <v>44</v>
      </c>
      <c r="O275" s="99"/>
      <c r="P275" s="273">
        <f>O275*H275</f>
        <v>0</v>
      </c>
      <c r="Q275" s="273">
        <v>0</v>
      </c>
      <c r="R275" s="273">
        <f>Q275*H275</f>
        <v>0</v>
      </c>
      <c r="S275" s="273">
        <v>0.001</v>
      </c>
      <c r="T275" s="274">
        <f>S275*H275</f>
        <v>0.022097000000000002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75" t="s">
        <v>254</v>
      </c>
      <c r="AT275" s="275" t="s">
        <v>207</v>
      </c>
      <c r="AU275" s="275" t="s">
        <v>90</v>
      </c>
      <c r="AY275" s="17" t="s">
        <v>204</v>
      </c>
      <c r="BE275" s="160">
        <f>IF(N275="základná",J275,0)</f>
        <v>0</v>
      </c>
      <c r="BF275" s="160">
        <f>IF(N275="znížená",J275,0)</f>
        <v>0</v>
      </c>
      <c r="BG275" s="160">
        <f>IF(N275="zákl. prenesená",J275,0)</f>
        <v>0</v>
      </c>
      <c r="BH275" s="160">
        <f>IF(N275="zníž. prenesená",J275,0)</f>
        <v>0</v>
      </c>
      <c r="BI275" s="160">
        <f>IF(N275="nulová",J275,0)</f>
        <v>0</v>
      </c>
      <c r="BJ275" s="17" t="s">
        <v>90</v>
      </c>
      <c r="BK275" s="160">
        <f>ROUND(I275*H275,2)</f>
        <v>0</v>
      </c>
      <c r="BL275" s="17" t="s">
        <v>254</v>
      </c>
      <c r="BM275" s="275" t="s">
        <v>549</v>
      </c>
    </row>
    <row r="276" s="13" customFormat="1">
      <c r="A276" s="13"/>
      <c r="B276" s="276"/>
      <c r="C276" s="277"/>
      <c r="D276" s="278" t="s">
        <v>213</v>
      </c>
      <c r="E276" s="279" t="s">
        <v>1</v>
      </c>
      <c r="F276" s="280" t="s">
        <v>1143</v>
      </c>
      <c r="G276" s="277"/>
      <c r="H276" s="281">
        <v>21.045000000000002</v>
      </c>
      <c r="I276" s="282"/>
      <c r="J276" s="277"/>
      <c r="K276" s="277"/>
      <c r="L276" s="283"/>
      <c r="M276" s="284"/>
      <c r="N276" s="285"/>
      <c r="O276" s="285"/>
      <c r="P276" s="285"/>
      <c r="Q276" s="285"/>
      <c r="R276" s="285"/>
      <c r="S276" s="285"/>
      <c r="T276" s="28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87" t="s">
        <v>213</v>
      </c>
      <c r="AU276" s="287" t="s">
        <v>90</v>
      </c>
      <c r="AV276" s="13" t="s">
        <v>90</v>
      </c>
      <c r="AW276" s="13" t="s">
        <v>33</v>
      </c>
      <c r="AX276" s="13" t="s">
        <v>78</v>
      </c>
      <c r="AY276" s="287" t="s">
        <v>204</v>
      </c>
    </row>
    <row r="277" s="15" customFormat="1">
      <c r="A277" s="15"/>
      <c r="B277" s="299"/>
      <c r="C277" s="300"/>
      <c r="D277" s="278" t="s">
        <v>213</v>
      </c>
      <c r="E277" s="301" t="s">
        <v>136</v>
      </c>
      <c r="F277" s="302" t="s">
        <v>225</v>
      </c>
      <c r="G277" s="300"/>
      <c r="H277" s="303">
        <v>21.045000000000002</v>
      </c>
      <c r="I277" s="304"/>
      <c r="J277" s="300"/>
      <c r="K277" s="300"/>
      <c r="L277" s="305"/>
      <c r="M277" s="306"/>
      <c r="N277" s="307"/>
      <c r="O277" s="307"/>
      <c r="P277" s="307"/>
      <c r="Q277" s="307"/>
      <c r="R277" s="307"/>
      <c r="S277" s="307"/>
      <c r="T277" s="308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309" t="s">
        <v>213</v>
      </c>
      <c r="AU277" s="309" t="s">
        <v>90</v>
      </c>
      <c r="AV277" s="15" t="s">
        <v>93</v>
      </c>
      <c r="AW277" s="15" t="s">
        <v>33</v>
      </c>
      <c r="AX277" s="15" t="s">
        <v>78</v>
      </c>
      <c r="AY277" s="309" t="s">
        <v>204</v>
      </c>
    </row>
    <row r="278" s="13" customFormat="1">
      <c r="A278" s="13"/>
      <c r="B278" s="276"/>
      <c r="C278" s="277"/>
      <c r="D278" s="278" t="s">
        <v>213</v>
      </c>
      <c r="E278" s="279" t="s">
        <v>1</v>
      </c>
      <c r="F278" s="280" t="s">
        <v>552</v>
      </c>
      <c r="G278" s="277"/>
      <c r="H278" s="281">
        <v>1.0520000000000001</v>
      </c>
      <c r="I278" s="282"/>
      <c r="J278" s="277"/>
      <c r="K278" s="277"/>
      <c r="L278" s="283"/>
      <c r="M278" s="284"/>
      <c r="N278" s="285"/>
      <c r="O278" s="285"/>
      <c r="P278" s="285"/>
      <c r="Q278" s="285"/>
      <c r="R278" s="285"/>
      <c r="S278" s="285"/>
      <c r="T278" s="28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87" t="s">
        <v>213</v>
      </c>
      <c r="AU278" s="287" t="s">
        <v>90</v>
      </c>
      <c r="AV278" s="13" t="s">
        <v>90</v>
      </c>
      <c r="AW278" s="13" t="s">
        <v>33</v>
      </c>
      <c r="AX278" s="13" t="s">
        <v>78</v>
      </c>
      <c r="AY278" s="287" t="s">
        <v>204</v>
      </c>
    </row>
    <row r="279" s="14" customFormat="1">
      <c r="A279" s="14"/>
      <c r="B279" s="288"/>
      <c r="C279" s="289"/>
      <c r="D279" s="278" t="s">
        <v>213</v>
      </c>
      <c r="E279" s="290" t="s">
        <v>139</v>
      </c>
      <c r="F279" s="291" t="s">
        <v>218</v>
      </c>
      <c r="G279" s="289"/>
      <c r="H279" s="292">
        <v>22.097000000000001</v>
      </c>
      <c r="I279" s="293"/>
      <c r="J279" s="289"/>
      <c r="K279" s="289"/>
      <c r="L279" s="294"/>
      <c r="M279" s="295"/>
      <c r="N279" s="296"/>
      <c r="O279" s="296"/>
      <c r="P279" s="296"/>
      <c r="Q279" s="296"/>
      <c r="R279" s="296"/>
      <c r="S279" s="296"/>
      <c r="T279" s="29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98" t="s">
        <v>213</v>
      </c>
      <c r="AU279" s="298" t="s">
        <v>90</v>
      </c>
      <c r="AV279" s="14" t="s">
        <v>211</v>
      </c>
      <c r="AW279" s="14" t="s">
        <v>33</v>
      </c>
      <c r="AX279" s="14" t="s">
        <v>85</v>
      </c>
      <c r="AY279" s="298" t="s">
        <v>204</v>
      </c>
    </row>
    <row r="280" s="2" customFormat="1" ht="16.5" customHeight="1">
      <c r="A280" s="40"/>
      <c r="B280" s="41"/>
      <c r="C280" s="263" t="s">
        <v>480</v>
      </c>
      <c r="D280" s="263" t="s">
        <v>207</v>
      </c>
      <c r="E280" s="264" t="s">
        <v>554</v>
      </c>
      <c r="F280" s="265" t="s">
        <v>555</v>
      </c>
      <c r="G280" s="266" t="s">
        <v>341</v>
      </c>
      <c r="H280" s="267">
        <v>22.097000000000001</v>
      </c>
      <c r="I280" s="268"/>
      <c r="J280" s="269">
        <f>ROUND(I280*H280,2)</f>
        <v>0</v>
      </c>
      <c r="K280" s="270"/>
      <c r="L280" s="43"/>
      <c r="M280" s="271" t="s">
        <v>1</v>
      </c>
      <c r="N280" s="272" t="s">
        <v>44</v>
      </c>
      <c r="O280" s="99"/>
      <c r="P280" s="273">
        <f>O280*H280</f>
        <v>0</v>
      </c>
      <c r="Q280" s="273">
        <v>4.5000000000000003E-05</v>
      </c>
      <c r="R280" s="273">
        <f>Q280*H280</f>
        <v>0.00099436500000000009</v>
      </c>
      <c r="S280" s="273">
        <v>0</v>
      </c>
      <c r="T280" s="274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75" t="s">
        <v>254</v>
      </c>
      <c r="AT280" s="275" t="s">
        <v>207</v>
      </c>
      <c r="AU280" s="275" t="s">
        <v>90</v>
      </c>
      <c r="AY280" s="17" t="s">
        <v>204</v>
      </c>
      <c r="BE280" s="160">
        <f>IF(N280="základná",J280,0)</f>
        <v>0</v>
      </c>
      <c r="BF280" s="160">
        <f>IF(N280="znížená",J280,0)</f>
        <v>0</v>
      </c>
      <c r="BG280" s="160">
        <f>IF(N280="zákl. prenesená",J280,0)</f>
        <v>0</v>
      </c>
      <c r="BH280" s="160">
        <f>IF(N280="zníž. prenesená",J280,0)</f>
        <v>0</v>
      </c>
      <c r="BI280" s="160">
        <f>IF(N280="nulová",J280,0)</f>
        <v>0</v>
      </c>
      <c r="BJ280" s="17" t="s">
        <v>90</v>
      </c>
      <c r="BK280" s="160">
        <f>ROUND(I280*H280,2)</f>
        <v>0</v>
      </c>
      <c r="BL280" s="17" t="s">
        <v>254</v>
      </c>
      <c r="BM280" s="275" t="s">
        <v>556</v>
      </c>
    </row>
    <row r="281" s="13" customFormat="1">
      <c r="A281" s="13"/>
      <c r="B281" s="276"/>
      <c r="C281" s="277"/>
      <c r="D281" s="278" t="s">
        <v>213</v>
      </c>
      <c r="E281" s="279" t="s">
        <v>1</v>
      </c>
      <c r="F281" s="280" t="s">
        <v>139</v>
      </c>
      <c r="G281" s="277"/>
      <c r="H281" s="281">
        <v>22.097000000000001</v>
      </c>
      <c r="I281" s="282"/>
      <c r="J281" s="277"/>
      <c r="K281" s="277"/>
      <c r="L281" s="283"/>
      <c r="M281" s="284"/>
      <c r="N281" s="285"/>
      <c r="O281" s="285"/>
      <c r="P281" s="285"/>
      <c r="Q281" s="285"/>
      <c r="R281" s="285"/>
      <c r="S281" s="285"/>
      <c r="T281" s="28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87" t="s">
        <v>213</v>
      </c>
      <c r="AU281" s="287" t="s">
        <v>90</v>
      </c>
      <c r="AV281" s="13" t="s">
        <v>90</v>
      </c>
      <c r="AW281" s="13" t="s">
        <v>33</v>
      </c>
      <c r="AX281" s="13" t="s">
        <v>85</v>
      </c>
      <c r="AY281" s="287" t="s">
        <v>204</v>
      </c>
    </row>
    <row r="282" s="2" customFormat="1" ht="16.5" customHeight="1">
      <c r="A282" s="40"/>
      <c r="B282" s="41"/>
      <c r="C282" s="310" t="s">
        <v>486</v>
      </c>
      <c r="D282" s="310" t="s">
        <v>392</v>
      </c>
      <c r="E282" s="311" t="s">
        <v>558</v>
      </c>
      <c r="F282" s="312" t="s">
        <v>559</v>
      </c>
      <c r="G282" s="313" t="s">
        <v>210</v>
      </c>
      <c r="H282" s="314">
        <v>2.254</v>
      </c>
      <c r="I282" s="315"/>
      <c r="J282" s="316">
        <f>ROUND(I282*H282,2)</f>
        <v>0</v>
      </c>
      <c r="K282" s="317"/>
      <c r="L282" s="318"/>
      <c r="M282" s="319" t="s">
        <v>1</v>
      </c>
      <c r="N282" s="320" t="s">
        <v>44</v>
      </c>
      <c r="O282" s="99"/>
      <c r="P282" s="273">
        <f>O282*H282</f>
        <v>0</v>
      </c>
      <c r="Q282" s="273">
        <v>0.0030000000000000001</v>
      </c>
      <c r="R282" s="273">
        <f>Q282*H282</f>
        <v>0.0067619999999999998</v>
      </c>
      <c r="S282" s="273">
        <v>0</v>
      </c>
      <c r="T282" s="274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75" t="s">
        <v>379</v>
      </c>
      <c r="AT282" s="275" t="s">
        <v>392</v>
      </c>
      <c r="AU282" s="275" t="s">
        <v>90</v>
      </c>
      <c r="AY282" s="17" t="s">
        <v>204</v>
      </c>
      <c r="BE282" s="160">
        <f>IF(N282="základná",J282,0)</f>
        <v>0</v>
      </c>
      <c r="BF282" s="160">
        <f>IF(N282="znížená",J282,0)</f>
        <v>0</v>
      </c>
      <c r="BG282" s="160">
        <f>IF(N282="zákl. prenesená",J282,0)</f>
        <v>0</v>
      </c>
      <c r="BH282" s="160">
        <f>IF(N282="zníž. prenesená",J282,0)</f>
        <v>0</v>
      </c>
      <c r="BI282" s="160">
        <f>IF(N282="nulová",J282,0)</f>
        <v>0</v>
      </c>
      <c r="BJ282" s="17" t="s">
        <v>90</v>
      </c>
      <c r="BK282" s="160">
        <f>ROUND(I282*H282,2)</f>
        <v>0</v>
      </c>
      <c r="BL282" s="17" t="s">
        <v>254</v>
      </c>
      <c r="BM282" s="275" t="s">
        <v>560</v>
      </c>
    </row>
    <row r="283" s="13" customFormat="1">
      <c r="A283" s="13"/>
      <c r="B283" s="276"/>
      <c r="C283" s="277"/>
      <c r="D283" s="278" t="s">
        <v>213</v>
      </c>
      <c r="E283" s="277"/>
      <c r="F283" s="280" t="s">
        <v>1144</v>
      </c>
      <c r="G283" s="277"/>
      <c r="H283" s="281">
        <v>2.254</v>
      </c>
      <c r="I283" s="282"/>
      <c r="J283" s="277"/>
      <c r="K283" s="277"/>
      <c r="L283" s="283"/>
      <c r="M283" s="284"/>
      <c r="N283" s="285"/>
      <c r="O283" s="285"/>
      <c r="P283" s="285"/>
      <c r="Q283" s="285"/>
      <c r="R283" s="285"/>
      <c r="S283" s="285"/>
      <c r="T283" s="28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87" t="s">
        <v>213</v>
      </c>
      <c r="AU283" s="287" t="s">
        <v>90</v>
      </c>
      <c r="AV283" s="13" t="s">
        <v>90</v>
      </c>
      <c r="AW283" s="13" t="s">
        <v>4</v>
      </c>
      <c r="AX283" s="13" t="s">
        <v>85</v>
      </c>
      <c r="AY283" s="287" t="s">
        <v>204</v>
      </c>
    </row>
    <row r="284" s="2" customFormat="1" ht="24.15" customHeight="1">
      <c r="A284" s="40"/>
      <c r="B284" s="41"/>
      <c r="C284" s="263" t="s">
        <v>491</v>
      </c>
      <c r="D284" s="263" t="s">
        <v>207</v>
      </c>
      <c r="E284" s="264" t="s">
        <v>563</v>
      </c>
      <c r="F284" s="265" t="s">
        <v>564</v>
      </c>
      <c r="G284" s="266" t="s">
        <v>210</v>
      </c>
      <c r="H284" s="267">
        <v>22.417999999999999</v>
      </c>
      <c r="I284" s="268"/>
      <c r="J284" s="269">
        <f>ROUND(I284*H284,2)</f>
        <v>0</v>
      </c>
      <c r="K284" s="270"/>
      <c r="L284" s="43"/>
      <c r="M284" s="271" t="s">
        <v>1</v>
      </c>
      <c r="N284" s="272" t="s">
        <v>44</v>
      </c>
      <c r="O284" s="99"/>
      <c r="P284" s="273">
        <f>O284*H284</f>
        <v>0</v>
      </c>
      <c r="Q284" s="273">
        <v>0</v>
      </c>
      <c r="R284" s="273">
        <f>Q284*H284</f>
        <v>0</v>
      </c>
      <c r="S284" s="273">
        <v>0.001</v>
      </c>
      <c r="T284" s="274">
        <f>S284*H284</f>
        <v>0.022418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75" t="s">
        <v>254</v>
      </c>
      <c r="AT284" s="275" t="s">
        <v>207</v>
      </c>
      <c r="AU284" s="275" t="s">
        <v>90</v>
      </c>
      <c r="AY284" s="17" t="s">
        <v>204</v>
      </c>
      <c r="BE284" s="160">
        <f>IF(N284="základná",J284,0)</f>
        <v>0</v>
      </c>
      <c r="BF284" s="160">
        <f>IF(N284="znížená",J284,0)</f>
        <v>0</v>
      </c>
      <c r="BG284" s="160">
        <f>IF(N284="zákl. prenesená",J284,0)</f>
        <v>0</v>
      </c>
      <c r="BH284" s="160">
        <f>IF(N284="zníž. prenesená",J284,0)</f>
        <v>0</v>
      </c>
      <c r="BI284" s="160">
        <f>IF(N284="nulová",J284,0)</f>
        <v>0</v>
      </c>
      <c r="BJ284" s="17" t="s">
        <v>90</v>
      </c>
      <c r="BK284" s="160">
        <f>ROUND(I284*H284,2)</f>
        <v>0</v>
      </c>
      <c r="BL284" s="17" t="s">
        <v>254</v>
      </c>
      <c r="BM284" s="275" t="s">
        <v>565</v>
      </c>
    </row>
    <row r="285" s="13" customFormat="1">
      <c r="A285" s="13"/>
      <c r="B285" s="276"/>
      <c r="C285" s="277"/>
      <c r="D285" s="278" t="s">
        <v>213</v>
      </c>
      <c r="E285" s="279" t="s">
        <v>1</v>
      </c>
      <c r="F285" s="280" t="s">
        <v>1145</v>
      </c>
      <c r="G285" s="277"/>
      <c r="H285" s="281">
        <v>21.350000000000001</v>
      </c>
      <c r="I285" s="282"/>
      <c r="J285" s="277"/>
      <c r="K285" s="277"/>
      <c r="L285" s="283"/>
      <c r="M285" s="284"/>
      <c r="N285" s="285"/>
      <c r="O285" s="285"/>
      <c r="P285" s="285"/>
      <c r="Q285" s="285"/>
      <c r="R285" s="285"/>
      <c r="S285" s="285"/>
      <c r="T285" s="28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87" t="s">
        <v>213</v>
      </c>
      <c r="AU285" s="287" t="s">
        <v>90</v>
      </c>
      <c r="AV285" s="13" t="s">
        <v>90</v>
      </c>
      <c r="AW285" s="13" t="s">
        <v>33</v>
      </c>
      <c r="AX285" s="13" t="s">
        <v>78</v>
      </c>
      <c r="AY285" s="287" t="s">
        <v>204</v>
      </c>
    </row>
    <row r="286" s="15" customFormat="1">
      <c r="A286" s="15"/>
      <c r="B286" s="299"/>
      <c r="C286" s="300"/>
      <c r="D286" s="278" t="s">
        <v>213</v>
      </c>
      <c r="E286" s="301" t="s">
        <v>115</v>
      </c>
      <c r="F286" s="302" t="s">
        <v>225</v>
      </c>
      <c r="G286" s="300"/>
      <c r="H286" s="303">
        <v>21.350000000000001</v>
      </c>
      <c r="I286" s="304"/>
      <c r="J286" s="300"/>
      <c r="K286" s="300"/>
      <c r="L286" s="305"/>
      <c r="M286" s="306"/>
      <c r="N286" s="307"/>
      <c r="O286" s="307"/>
      <c r="P286" s="307"/>
      <c r="Q286" s="307"/>
      <c r="R286" s="307"/>
      <c r="S286" s="307"/>
      <c r="T286" s="308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309" t="s">
        <v>213</v>
      </c>
      <c r="AU286" s="309" t="s">
        <v>90</v>
      </c>
      <c r="AV286" s="15" t="s">
        <v>93</v>
      </c>
      <c r="AW286" s="15" t="s">
        <v>33</v>
      </c>
      <c r="AX286" s="15" t="s">
        <v>78</v>
      </c>
      <c r="AY286" s="309" t="s">
        <v>204</v>
      </c>
    </row>
    <row r="287" s="13" customFormat="1">
      <c r="A287" s="13"/>
      <c r="B287" s="276"/>
      <c r="C287" s="277"/>
      <c r="D287" s="278" t="s">
        <v>213</v>
      </c>
      <c r="E287" s="279" t="s">
        <v>1</v>
      </c>
      <c r="F287" s="280" t="s">
        <v>568</v>
      </c>
      <c r="G287" s="277"/>
      <c r="H287" s="281">
        <v>1.0680000000000001</v>
      </c>
      <c r="I287" s="282"/>
      <c r="J287" s="277"/>
      <c r="K287" s="277"/>
      <c r="L287" s="283"/>
      <c r="M287" s="284"/>
      <c r="N287" s="285"/>
      <c r="O287" s="285"/>
      <c r="P287" s="285"/>
      <c r="Q287" s="285"/>
      <c r="R287" s="285"/>
      <c r="S287" s="285"/>
      <c r="T287" s="28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87" t="s">
        <v>213</v>
      </c>
      <c r="AU287" s="287" t="s">
        <v>90</v>
      </c>
      <c r="AV287" s="13" t="s">
        <v>90</v>
      </c>
      <c r="AW287" s="13" t="s">
        <v>33</v>
      </c>
      <c r="AX287" s="13" t="s">
        <v>78</v>
      </c>
      <c r="AY287" s="287" t="s">
        <v>204</v>
      </c>
    </row>
    <row r="288" s="14" customFormat="1">
      <c r="A288" s="14"/>
      <c r="B288" s="288"/>
      <c r="C288" s="289"/>
      <c r="D288" s="278" t="s">
        <v>213</v>
      </c>
      <c r="E288" s="290" t="s">
        <v>117</v>
      </c>
      <c r="F288" s="291" t="s">
        <v>218</v>
      </c>
      <c r="G288" s="289"/>
      <c r="H288" s="292">
        <v>22.417999999999999</v>
      </c>
      <c r="I288" s="293"/>
      <c r="J288" s="289"/>
      <c r="K288" s="289"/>
      <c r="L288" s="294"/>
      <c r="M288" s="295"/>
      <c r="N288" s="296"/>
      <c r="O288" s="296"/>
      <c r="P288" s="296"/>
      <c r="Q288" s="296"/>
      <c r="R288" s="296"/>
      <c r="S288" s="296"/>
      <c r="T288" s="29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98" t="s">
        <v>213</v>
      </c>
      <c r="AU288" s="298" t="s">
        <v>90</v>
      </c>
      <c r="AV288" s="14" t="s">
        <v>211</v>
      </c>
      <c r="AW288" s="14" t="s">
        <v>33</v>
      </c>
      <c r="AX288" s="14" t="s">
        <v>85</v>
      </c>
      <c r="AY288" s="298" t="s">
        <v>204</v>
      </c>
    </row>
    <row r="289" s="2" customFormat="1" ht="24.15" customHeight="1">
      <c r="A289" s="40"/>
      <c r="B289" s="41"/>
      <c r="C289" s="263" t="s">
        <v>495</v>
      </c>
      <c r="D289" s="263" t="s">
        <v>207</v>
      </c>
      <c r="E289" s="264" t="s">
        <v>570</v>
      </c>
      <c r="F289" s="265" t="s">
        <v>571</v>
      </c>
      <c r="G289" s="266" t="s">
        <v>210</v>
      </c>
      <c r="H289" s="267">
        <v>22.417999999999999</v>
      </c>
      <c r="I289" s="268"/>
      <c r="J289" s="269">
        <f>ROUND(I289*H289,2)</f>
        <v>0</v>
      </c>
      <c r="K289" s="270"/>
      <c r="L289" s="43"/>
      <c r="M289" s="271" t="s">
        <v>1</v>
      </c>
      <c r="N289" s="272" t="s">
        <v>44</v>
      </c>
      <c r="O289" s="99"/>
      <c r="P289" s="273">
        <f>O289*H289</f>
        <v>0</v>
      </c>
      <c r="Q289" s="273">
        <v>0.00029999999999999997</v>
      </c>
      <c r="R289" s="273">
        <f>Q289*H289</f>
        <v>0.0067253999999999994</v>
      </c>
      <c r="S289" s="273">
        <v>0</v>
      </c>
      <c r="T289" s="274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75" t="s">
        <v>254</v>
      </c>
      <c r="AT289" s="275" t="s">
        <v>207</v>
      </c>
      <c r="AU289" s="275" t="s">
        <v>90</v>
      </c>
      <c r="AY289" s="17" t="s">
        <v>204</v>
      </c>
      <c r="BE289" s="160">
        <f>IF(N289="základná",J289,0)</f>
        <v>0</v>
      </c>
      <c r="BF289" s="160">
        <f>IF(N289="znížená",J289,0)</f>
        <v>0</v>
      </c>
      <c r="BG289" s="160">
        <f>IF(N289="zákl. prenesená",J289,0)</f>
        <v>0</v>
      </c>
      <c r="BH289" s="160">
        <f>IF(N289="zníž. prenesená",J289,0)</f>
        <v>0</v>
      </c>
      <c r="BI289" s="160">
        <f>IF(N289="nulová",J289,0)</f>
        <v>0</v>
      </c>
      <c r="BJ289" s="17" t="s">
        <v>90</v>
      </c>
      <c r="BK289" s="160">
        <f>ROUND(I289*H289,2)</f>
        <v>0</v>
      </c>
      <c r="BL289" s="17" t="s">
        <v>254</v>
      </c>
      <c r="BM289" s="275" t="s">
        <v>572</v>
      </c>
    </row>
    <row r="290" s="13" customFormat="1">
      <c r="A290" s="13"/>
      <c r="B290" s="276"/>
      <c r="C290" s="277"/>
      <c r="D290" s="278" t="s">
        <v>213</v>
      </c>
      <c r="E290" s="279" t="s">
        <v>1</v>
      </c>
      <c r="F290" s="280" t="s">
        <v>117</v>
      </c>
      <c r="G290" s="277"/>
      <c r="H290" s="281">
        <v>22.417999999999999</v>
      </c>
      <c r="I290" s="282"/>
      <c r="J290" s="277"/>
      <c r="K290" s="277"/>
      <c r="L290" s="283"/>
      <c r="M290" s="284"/>
      <c r="N290" s="285"/>
      <c r="O290" s="285"/>
      <c r="P290" s="285"/>
      <c r="Q290" s="285"/>
      <c r="R290" s="285"/>
      <c r="S290" s="285"/>
      <c r="T290" s="28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87" t="s">
        <v>213</v>
      </c>
      <c r="AU290" s="287" t="s">
        <v>90</v>
      </c>
      <c r="AV290" s="13" t="s">
        <v>90</v>
      </c>
      <c r="AW290" s="13" t="s">
        <v>33</v>
      </c>
      <c r="AX290" s="13" t="s">
        <v>78</v>
      </c>
      <c r="AY290" s="287" t="s">
        <v>204</v>
      </c>
    </row>
    <row r="291" s="14" customFormat="1">
      <c r="A291" s="14"/>
      <c r="B291" s="288"/>
      <c r="C291" s="289"/>
      <c r="D291" s="278" t="s">
        <v>213</v>
      </c>
      <c r="E291" s="290" t="s">
        <v>1</v>
      </c>
      <c r="F291" s="291" t="s">
        <v>218</v>
      </c>
      <c r="G291" s="289"/>
      <c r="H291" s="292">
        <v>22.417999999999999</v>
      </c>
      <c r="I291" s="293"/>
      <c r="J291" s="289"/>
      <c r="K291" s="289"/>
      <c r="L291" s="294"/>
      <c r="M291" s="295"/>
      <c r="N291" s="296"/>
      <c r="O291" s="296"/>
      <c r="P291" s="296"/>
      <c r="Q291" s="296"/>
      <c r="R291" s="296"/>
      <c r="S291" s="296"/>
      <c r="T291" s="297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98" t="s">
        <v>213</v>
      </c>
      <c r="AU291" s="298" t="s">
        <v>90</v>
      </c>
      <c r="AV291" s="14" t="s">
        <v>211</v>
      </c>
      <c r="AW291" s="14" t="s">
        <v>33</v>
      </c>
      <c r="AX291" s="14" t="s">
        <v>85</v>
      </c>
      <c r="AY291" s="298" t="s">
        <v>204</v>
      </c>
    </row>
    <row r="292" s="2" customFormat="1" ht="16.5" customHeight="1">
      <c r="A292" s="40"/>
      <c r="B292" s="41"/>
      <c r="C292" s="310" t="s">
        <v>499</v>
      </c>
      <c r="D292" s="310" t="s">
        <v>392</v>
      </c>
      <c r="E292" s="311" t="s">
        <v>558</v>
      </c>
      <c r="F292" s="312" t="s">
        <v>559</v>
      </c>
      <c r="G292" s="313" t="s">
        <v>210</v>
      </c>
      <c r="H292" s="314">
        <v>23.539000000000001</v>
      </c>
      <c r="I292" s="315"/>
      <c r="J292" s="316">
        <f>ROUND(I292*H292,2)</f>
        <v>0</v>
      </c>
      <c r="K292" s="317"/>
      <c r="L292" s="318"/>
      <c r="M292" s="319" t="s">
        <v>1</v>
      </c>
      <c r="N292" s="320" t="s">
        <v>44</v>
      </c>
      <c r="O292" s="99"/>
      <c r="P292" s="273">
        <f>O292*H292</f>
        <v>0</v>
      </c>
      <c r="Q292" s="273">
        <v>0.0030000000000000001</v>
      </c>
      <c r="R292" s="273">
        <f>Q292*H292</f>
        <v>0.070616999999999999</v>
      </c>
      <c r="S292" s="273">
        <v>0</v>
      </c>
      <c r="T292" s="27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75" t="s">
        <v>379</v>
      </c>
      <c r="AT292" s="275" t="s">
        <v>392</v>
      </c>
      <c r="AU292" s="275" t="s">
        <v>90</v>
      </c>
      <c r="AY292" s="17" t="s">
        <v>204</v>
      </c>
      <c r="BE292" s="160">
        <f>IF(N292="základná",J292,0)</f>
        <v>0</v>
      </c>
      <c r="BF292" s="160">
        <f>IF(N292="znížená",J292,0)</f>
        <v>0</v>
      </c>
      <c r="BG292" s="160">
        <f>IF(N292="zákl. prenesená",J292,0)</f>
        <v>0</v>
      </c>
      <c r="BH292" s="160">
        <f>IF(N292="zníž. prenesená",J292,0)</f>
        <v>0</v>
      </c>
      <c r="BI292" s="160">
        <f>IF(N292="nulová",J292,0)</f>
        <v>0</v>
      </c>
      <c r="BJ292" s="17" t="s">
        <v>90</v>
      </c>
      <c r="BK292" s="160">
        <f>ROUND(I292*H292,2)</f>
        <v>0</v>
      </c>
      <c r="BL292" s="17" t="s">
        <v>254</v>
      </c>
      <c r="BM292" s="275" t="s">
        <v>574</v>
      </c>
    </row>
    <row r="293" s="13" customFormat="1">
      <c r="A293" s="13"/>
      <c r="B293" s="276"/>
      <c r="C293" s="277"/>
      <c r="D293" s="278" t="s">
        <v>213</v>
      </c>
      <c r="E293" s="277"/>
      <c r="F293" s="280" t="s">
        <v>1146</v>
      </c>
      <c r="G293" s="277"/>
      <c r="H293" s="281">
        <v>23.539000000000001</v>
      </c>
      <c r="I293" s="282"/>
      <c r="J293" s="277"/>
      <c r="K293" s="277"/>
      <c r="L293" s="283"/>
      <c r="M293" s="284"/>
      <c r="N293" s="285"/>
      <c r="O293" s="285"/>
      <c r="P293" s="285"/>
      <c r="Q293" s="285"/>
      <c r="R293" s="285"/>
      <c r="S293" s="285"/>
      <c r="T293" s="28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87" t="s">
        <v>213</v>
      </c>
      <c r="AU293" s="287" t="s">
        <v>90</v>
      </c>
      <c r="AV293" s="13" t="s">
        <v>90</v>
      </c>
      <c r="AW293" s="13" t="s">
        <v>4</v>
      </c>
      <c r="AX293" s="13" t="s">
        <v>85</v>
      </c>
      <c r="AY293" s="287" t="s">
        <v>204</v>
      </c>
    </row>
    <row r="294" s="2" customFormat="1" ht="24.15" customHeight="1">
      <c r="A294" s="40"/>
      <c r="B294" s="41"/>
      <c r="C294" s="263" t="s">
        <v>503</v>
      </c>
      <c r="D294" s="263" t="s">
        <v>207</v>
      </c>
      <c r="E294" s="264" t="s">
        <v>577</v>
      </c>
      <c r="F294" s="265" t="s">
        <v>578</v>
      </c>
      <c r="G294" s="266" t="s">
        <v>210</v>
      </c>
      <c r="H294" s="267">
        <v>22.417999999999999</v>
      </c>
      <c r="I294" s="268"/>
      <c r="J294" s="269">
        <f>ROUND(I294*H294,2)</f>
        <v>0</v>
      </c>
      <c r="K294" s="270"/>
      <c r="L294" s="43"/>
      <c r="M294" s="271" t="s">
        <v>1</v>
      </c>
      <c r="N294" s="272" t="s">
        <v>44</v>
      </c>
      <c r="O294" s="99"/>
      <c r="P294" s="273">
        <f>O294*H294</f>
        <v>0</v>
      </c>
      <c r="Q294" s="273">
        <v>9.0000000000000006E-05</v>
      </c>
      <c r="R294" s="273">
        <f>Q294*H294</f>
        <v>0.0020176199999999999</v>
      </c>
      <c r="S294" s="273">
        <v>0</v>
      </c>
      <c r="T294" s="274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75" t="s">
        <v>254</v>
      </c>
      <c r="AT294" s="275" t="s">
        <v>207</v>
      </c>
      <c r="AU294" s="275" t="s">
        <v>90</v>
      </c>
      <c r="AY294" s="17" t="s">
        <v>204</v>
      </c>
      <c r="BE294" s="160">
        <f>IF(N294="základná",J294,0)</f>
        <v>0</v>
      </c>
      <c r="BF294" s="160">
        <f>IF(N294="znížená",J294,0)</f>
        <v>0</v>
      </c>
      <c r="BG294" s="160">
        <f>IF(N294="zákl. prenesená",J294,0)</f>
        <v>0</v>
      </c>
      <c r="BH294" s="160">
        <f>IF(N294="zníž. prenesená",J294,0)</f>
        <v>0</v>
      </c>
      <c r="BI294" s="160">
        <f>IF(N294="nulová",J294,0)</f>
        <v>0</v>
      </c>
      <c r="BJ294" s="17" t="s">
        <v>90</v>
      </c>
      <c r="BK294" s="160">
        <f>ROUND(I294*H294,2)</f>
        <v>0</v>
      </c>
      <c r="BL294" s="17" t="s">
        <v>254</v>
      </c>
      <c r="BM294" s="275" t="s">
        <v>579</v>
      </c>
    </row>
    <row r="295" s="13" customFormat="1">
      <c r="A295" s="13"/>
      <c r="B295" s="276"/>
      <c r="C295" s="277"/>
      <c r="D295" s="278" t="s">
        <v>213</v>
      </c>
      <c r="E295" s="279" t="s">
        <v>1</v>
      </c>
      <c r="F295" s="280" t="s">
        <v>117</v>
      </c>
      <c r="G295" s="277"/>
      <c r="H295" s="281">
        <v>22.417999999999999</v>
      </c>
      <c r="I295" s="282"/>
      <c r="J295" s="277"/>
      <c r="K295" s="277"/>
      <c r="L295" s="283"/>
      <c r="M295" s="284"/>
      <c r="N295" s="285"/>
      <c r="O295" s="285"/>
      <c r="P295" s="285"/>
      <c r="Q295" s="285"/>
      <c r="R295" s="285"/>
      <c r="S295" s="285"/>
      <c r="T295" s="28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87" t="s">
        <v>213</v>
      </c>
      <c r="AU295" s="287" t="s">
        <v>90</v>
      </c>
      <c r="AV295" s="13" t="s">
        <v>90</v>
      </c>
      <c r="AW295" s="13" t="s">
        <v>33</v>
      </c>
      <c r="AX295" s="13" t="s">
        <v>85</v>
      </c>
      <c r="AY295" s="287" t="s">
        <v>204</v>
      </c>
    </row>
    <row r="296" s="2" customFormat="1" ht="21.75" customHeight="1">
      <c r="A296" s="40"/>
      <c r="B296" s="41"/>
      <c r="C296" s="263" t="s">
        <v>507</v>
      </c>
      <c r="D296" s="263" t="s">
        <v>207</v>
      </c>
      <c r="E296" s="264" t="s">
        <v>581</v>
      </c>
      <c r="F296" s="265" t="s">
        <v>582</v>
      </c>
      <c r="G296" s="266" t="s">
        <v>210</v>
      </c>
      <c r="H296" s="267">
        <v>22.417999999999999</v>
      </c>
      <c r="I296" s="268"/>
      <c r="J296" s="269">
        <f>ROUND(I296*H296,2)</f>
        <v>0</v>
      </c>
      <c r="K296" s="270"/>
      <c r="L296" s="43"/>
      <c r="M296" s="271" t="s">
        <v>1</v>
      </c>
      <c r="N296" s="272" t="s">
        <v>44</v>
      </c>
      <c r="O296" s="99"/>
      <c r="P296" s="273">
        <f>O296*H296</f>
        <v>0</v>
      </c>
      <c r="Q296" s="273">
        <v>0.0044999999999999997</v>
      </c>
      <c r="R296" s="273">
        <f>Q296*H296</f>
        <v>0.10088099999999999</v>
      </c>
      <c r="S296" s="273">
        <v>0</v>
      </c>
      <c r="T296" s="274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75" t="s">
        <v>254</v>
      </c>
      <c r="AT296" s="275" t="s">
        <v>207</v>
      </c>
      <c r="AU296" s="275" t="s">
        <v>90</v>
      </c>
      <c r="AY296" s="17" t="s">
        <v>204</v>
      </c>
      <c r="BE296" s="160">
        <f>IF(N296="základná",J296,0)</f>
        <v>0</v>
      </c>
      <c r="BF296" s="160">
        <f>IF(N296="znížená",J296,0)</f>
        <v>0</v>
      </c>
      <c r="BG296" s="160">
        <f>IF(N296="zákl. prenesená",J296,0)</f>
        <v>0</v>
      </c>
      <c r="BH296" s="160">
        <f>IF(N296="zníž. prenesená",J296,0)</f>
        <v>0</v>
      </c>
      <c r="BI296" s="160">
        <f>IF(N296="nulová",J296,0)</f>
        <v>0</v>
      </c>
      <c r="BJ296" s="17" t="s">
        <v>90</v>
      </c>
      <c r="BK296" s="160">
        <f>ROUND(I296*H296,2)</f>
        <v>0</v>
      </c>
      <c r="BL296" s="17" t="s">
        <v>254</v>
      </c>
      <c r="BM296" s="275" t="s">
        <v>583</v>
      </c>
    </row>
    <row r="297" s="13" customFormat="1">
      <c r="A297" s="13"/>
      <c r="B297" s="276"/>
      <c r="C297" s="277"/>
      <c r="D297" s="278" t="s">
        <v>213</v>
      </c>
      <c r="E297" s="279" t="s">
        <v>1</v>
      </c>
      <c r="F297" s="280" t="s">
        <v>117</v>
      </c>
      <c r="G297" s="277"/>
      <c r="H297" s="281">
        <v>22.417999999999999</v>
      </c>
      <c r="I297" s="282"/>
      <c r="J297" s="277"/>
      <c r="K297" s="277"/>
      <c r="L297" s="283"/>
      <c r="M297" s="284"/>
      <c r="N297" s="285"/>
      <c r="O297" s="285"/>
      <c r="P297" s="285"/>
      <c r="Q297" s="285"/>
      <c r="R297" s="285"/>
      <c r="S297" s="285"/>
      <c r="T297" s="28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87" t="s">
        <v>213</v>
      </c>
      <c r="AU297" s="287" t="s">
        <v>90</v>
      </c>
      <c r="AV297" s="13" t="s">
        <v>90</v>
      </c>
      <c r="AW297" s="13" t="s">
        <v>33</v>
      </c>
      <c r="AX297" s="13" t="s">
        <v>85</v>
      </c>
      <c r="AY297" s="287" t="s">
        <v>204</v>
      </c>
    </row>
    <row r="298" s="2" customFormat="1" ht="24.15" customHeight="1">
      <c r="A298" s="40"/>
      <c r="B298" s="41"/>
      <c r="C298" s="263" t="s">
        <v>513</v>
      </c>
      <c r="D298" s="263" t="s">
        <v>207</v>
      </c>
      <c r="E298" s="264" t="s">
        <v>585</v>
      </c>
      <c r="F298" s="265" t="s">
        <v>586</v>
      </c>
      <c r="G298" s="266" t="s">
        <v>210</v>
      </c>
      <c r="H298" s="267">
        <v>44.835999999999999</v>
      </c>
      <c r="I298" s="268"/>
      <c r="J298" s="269">
        <f>ROUND(I298*H298,2)</f>
        <v>0</v>
      </c>
      <c r="K298" s="270"/>
      <c r="L298" s="43"/>
      <c r="M298" s="271" t="s">
        <v>1</v>
      </c>
      <c r="N298" s="272" t="s">
        <v>44</v>
      </c>
      <c r="O298" s="99"/>
      <c r="P298" s="273">
        <f>O298*H298</f>
        <v>0</v>
      </c>
      <c r="Q298" s="273">
        <v>0</v>
      </c>
      <c r="R298" s="273">
        <f>Q298*H298</f>
        <v>0</v>
      </c>
      <c r="S298" s="273">
        <v>0</v>
      </c>
      <c r="T298" s="274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75" t="s">
        <v>254</v>
      </c>
      <c r="AT298" s="275" t="s">
        <v>207</v>
      </c>
      <c r="AU298" s="275" t="s">
        <v>90</v>
      </c>
      <c r="AY298" s="17" t="s">
        <v>204</v>
      </c>
      <c r="BE298" s="160">
        <f>IF(N298="základná",J298,0)</f>
        <v>0</v>
      </c>
      <c r="BF298" s="160">
        <f>IF(N298="znížená",J298,0)</f>
        <v>0</v>
      </c>
      <c r="BG298" s="160">
        <f>IF(N298="zákl. prenesená",J298,0)</f>
        <v>0</v>
      </c>
      <c r="BH298" s="160">
        <f>IF(N298="zníž. prenesená",J298,0)</f>
        <v>0</v>
      </c>
      <c r="BI298" s="160">
        <f>IF(N298="nulová",J298,0)</f>
        <v>0</v>
      </c>
      <c r="BJ298" s="17" t="s">
        <v>90</v>
      </c>
      <c r="BK298" s="160">
        <f>ROUND(I298*H298,2)</f>
        <v>0</v>
      </c>
      <c r="BL298" s="17" t="s">
        <v>254</v>
      </c>
      <c r="BM298" s="275" t="s">
        <v>587</v>
      </c>
    </row>
    <row r="299" s="13" customFormat="1">
      <c r="A299" s="13"/>
      <c r="B299" s="276"/>
      <c r="C299" s="277"/>
      <c r="D299" s="278" t="s">
        <v>213</v>
      </c>
      <c r="E299" s="279" t="s">
        <v>1</v>
      </c>
      <c r="F299" s="280" t="s">
        <v>588</v>
      </c>
      <c r="G299" s="277"/>
      <c r="H299" s="281">
        <v>44.835999999999999</v>
      </c>
      <c r="I299" s="282"/>
      <c r="J299" s="277"/>
      <c r="K299" s="277"/>
      <c r="L299" s="283"/>
      <c r="M299" s="284"/>
      <c r="N299" s="285"/>
      <c r="O299" s="285"/>
      <c r="P299" s="285"/>
      <c r="Q299" s="285"/>
      <c r="R299" s="285"/>
      <c r="S299" s="285"/>
      <c r="T299" s="28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87" t="s">
        <v>213</v>
      </c>
      <c r="AU299" s="287" t="s">
        <v>90</v>
      </c>
      <c r="AV299" s="13" t="s">
        <v>90</v>
      </c>
      <c r="AW299" s="13" t="s">
        <v>33</v>
      </c>
      <c r="AX299" s="13" t="s">
        <v>85</v>
      </c>
      <c r="AY299" s="287" t="s">
        <v>204</v>
      </c>
    </row>
    <row r="300" s="2" customFormat="1" ht="24.15" customHeight="1">
      <c r="A300" s="40"/>
      <c r="B300" s="41"/>
      <c r="C300" s="263" t="s">
        <v>517</v>
      </c>
      <c r="D300" s="263" t="s">
        <v>207</v>
      </c>
      <c r="E300" s="264" t="s">
        <v>590</v>
      </c>
      <c r="F300" s="265" t="s">
        <v>591</v>
      </c>
      <c r="G300" s="266" t="s">
        <v>414</v>
      </c>
      <c r="H300" s="267"/>
      <c r="I300" s="268"/>
      <c r="J300" s="269">
        <f>ROUND(I300*H300,2)</f>
        <v>0</v>
      </c>
      <c r="K300" s="270"/>
      <c r="L300" s="43"/>
      <c r="M300" s="271" t="s">
        <v>1</v>
      </c>
      <c r="N300" s="272" t="s">
        <v>44</v>
      </c>
      <c r="O300" s="99"/>
      <c r="P300" s="273">
        <f>O300*H300</f>
        <v>0</v>
      </c>
      <c r="Q300" s="273">
        <v>0</v>
      </c>
      <c r="R300" s="273">
        <f>Q300*H300</f>
        <v>0</v>
      </c>
      <c r="S300" s="273">
        <v>0</v>
      </c>
      <c r="T300" s="274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75" t="s">
        <v>254</v>
      </c>
      <c r="AT300" s="275" t="s">
        <v>207</v>
      </c>
      <c r="AU300" s="275" t="s">
        <v>90</v>
      </c>
      <c r="AY300" s="17" t="s">
        <v>204</v>
      </c>
      <c r="BE300" s="160">
        <f>IF(N300="základná",J300,0)</f>
        <v>0</v>
      </c>
      <c r="BF300" s="160">
        <f>IF(N300="znížená",J300,0)</f>
        <v>0</v>
      </c>
      <c r="BG300" s="160">
        <f>IF(N300="zákl. prenesená",J300,0)</f>
        <v>0</v>
      </c>
      <c r="BH300" s="160">
        <f>IF(N300="zníž. prenesená",J300,0)</f>
        <v>0</v>
      </c>
      <c r="BI300" s="160">
        <f>IF(N300="nulová",J300,0)</f>
        <v>0</v>
      </c>
      <c r="BJ300" s="17" t="s">
        <v>90</v>
      </c>
      <c r="BK300" s="160">
        <f>ROUND(I300*H300,2)</f>
        <v>0</v>
      </c>
      <c r="BL300" s="17" t="s">
        <v>254</v>
      </c>
      <c r="BM300" s="275" t="s">
        <v>592</v>
      </c>
    </row>
    <row r="301" s="12" customFormat="1" ht="22.8" customHeight="1">
      <c r="A301" s="12"/>
      <c r="B301" s="248"/>
      <c r="C301" s="249"/>
      <c r="D301" s="250" t="s">
        <v>77</v>
      </c>
      <c r="E301" s="261" t="s">
        <v>593</v>
      </c>
      <c r="F301" s="261" t="s">
        <v>594</v>
      </c>
      <c r="G301" s="249"/>
      <c r="H301" s="249"/>
      <c r="I301" s="252"/>
      <c r="J301" s="262">
        <f>BK301</f>
        <v>0</v>
      </c>
      <c r="K301" s="249"/>
      <c r="L301" s="253"/>
      <c r="M301" s="254"/>
      <c r="N301" s="255"/>
      <c r="O301" s="255"/>
      <c r="P301" s="256">
        <f>SUM(P302:P307)</f>
        <v>0</v>
      </c>
      <c r="Q301" s="255"/>
      <c r="R301" s="256">
        <f>SUM(R302:R307)</f>
        <v>0.44012907999999995</v>
      </c>
      <c r="S301" s="255"/>
      <c r="T301" s="257">
        <f>SUM(T302:T307)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58" t="s">
        <v>90</v>
      </c>
      <c r="AT301" s="259" t="s">
        <v>77</v>
      </c>
      <c r="AU301" s="259" t="s">
        <v>85</v>
      </c>
      <c r="AY301" s="258" t="s">
        <v>204</v>
      </c>
      <c r="BK301" s="260">
        <f>SUM(BK302:BK307)</f>
        <v>0</v>
      </c>
    </row>
    <row r="302" s="2" customFormat="1" ht="33" customHeight="1">
      <c r="A302" s="40"/>
      <c r="B302" s="41"/>
      <c r="C302" s="263" t="s">
        <v>521</v>
      </c>
      <c r="D302" s="263" t="s">
        <v>207</v>
      </c>
      <c r="E302" s="264" t="s">
        <v>596</v>
      </c>
      <c r="F302" s="265" t="s">
        <v>597</v>
      </c>
      <c r="G302" s="266" t="s">
        <v>210</v>
      </c>
      <c r="H302" s="267">
        <v>19.32</v>
      </c>
      <c r="I302" s="268"/>
      <c r="J302" s="269">
        <f>ROUND(I302*H302,2)</f>
        <v>0</v>
      </c>
      <c r="K302" s="270"/>
      <c r="L302" s="43"/>
      <c r="M302" s="271" t="s">
        <v>1</v>
      </c>
      <c r="N302" s="272" t="s">
        <v>44</v>
      </c>
      <c r="O302" s="99"/>
      <c r="P302" s="273">
        <f>O302*H302</f>
        <v>0</v>
      </c>
      <c r="Q302" s="273">
        <v>0.00315</v>
      </c>
      <c r="R302" s="273">
        <f>Q302*H302</f>
        <v>0.060858000000000002</v>
      </c>
      <c r="S302" s="273">
        <v>0</v>
      </c>
      <c r="T302" s="274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75" t="s">
        <v>254</v>
      </c>
      <c r="AT302" s="275" t="s">
        <v>207</v>
      </c>
      <c r="AU302" s="275" t="s">
        <v>90</v>
      </c>
      <c r="AY302" s="17" t="s">
        <v>204</v>
      </c>
      <c r="BE302" s="160">
        <f>IF(N302="základná",J302,0)</f>
        <v>0</v>
      </c>
      <c r="BF302" s="160">
        <f>IF(N302="znížená",J302,0)</f>
        <v>0</v>
      </c>
      <c r="BG302" s="160">
        <f>IF(N302="zákl. prenesená",J302,0)</f>
        <v>0</v>
      </c>
      <c r="BH302" s="160">
        <f>IF(N302="zníž. prenesená",J302,0)</f>
        <v>0</v>
      </c>
      <c r="BI302" s="160">
        <f>IF(N302="nulová",J302,0)</f>
        <v>0</v>
      </c>
      <c r="BJ302" s="17" t="s">
        <v>90</v>
      </c>
      <c r="BK302" s="160">
        <f>ROUND(I302*H302,2)</f>
        <v>0</v>
      </c>
      <c r="BL302" s="17" t="s">
        <v>254</v>
      </c>
      <c r="BM302" s="275" t="s">
        <v>598</v>
      </c>
    </row>
    <row r="303" s="13" customFormat="1">
      <c r="A303" s="13"/>
      <c r="B303" s="276"/>
      <c r="C303" s="277"/>
      <c r="D303" s="278" t="s">
        <v>213</v>
      </c>
      <c r="E303" s="279" t="s">
        <v>1</v>
      </c>
      <c r="F303" s="280" t="s">
        <v>142</v>
      </c>
      <c r="G303" s="277"/>
      <c r="H303" s="281">
        <v>19.32</v>
      </c>
      <c r="I303" s="282"/>
      <c r="J303" s="277"/>
      <c r="K303" s="277"/>
      <c r="L303" s="283"/>
      <c r="M303" s="284"/>
      <c r="N303" s="285"/>
      <c r="O303" s="285"/>
      <c r="P303" s="285"/>
      <c r="Q303" s="285"/>
      <c r="R303" s="285"/>
      <c r="S303" s="285"/>
      <c r="T303" s="28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87" t="s">
        <v>213</v>
      </c>
      <c r="AU303" s="287" t="s">
        <v>90</v>
      </c>
      <c r="AV303" s="13" t="s">
        <v>90</v>
      </c>
      <c r="AW303" s="13" t="s">
        <v>33</v>
      </c>
      <c r="AX303" s="13" t="s">
        <v>78</v>
      </c>
      <c r="AY303" s="287" t="s">
        <v>204</v>
      </c>
    </row>
    <row r="304" s="14" customFormat="1">
      <c r="A304" s="14"/>
      <c r="B304" s="288"/>
      <c r="C304" s="289"/>
      <c r="D304" s="278" t="s">
        <v>213</v>
      </c>
      <c r="E304" s="290" t="s">
        <v>1</v>
      </c>
      <c r="F304" s="291" t="s">
        <v>218</v>
      </c>
      <c r="G304" s="289"/>
      <c r="H304" s="292">
        <v>19.32</v>
      </c>
      <c r="I304" s="293"/>
      <c r="J304" s="289"/>
      <c r="K304" s="289"/>
      <c r="L304" s="294"/>
      <c r="M304" s="295"/>
      <c r="N304" s="296"/>
      <c r="O304" s="296"/>
      <c r="P304" s="296"/>
      <c r="Q304" s="296"/>
      <c r="R304" s="296"/>
      <c r="S304" s="296"/>
      <c r="T304" s="297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98" t="s">
        <v>213</v>
      </c>
      <c r="AU304" s="298" t="s">
        <v>90</v>
      </c>
      <c r="AV304" s="14" t="s">
        <v>211</v>
      </c>
      <c r="AW304" s="14" t="s">
        <v>33</v>
      </c>
      <c r="AX304" s="14" t="s">
        <v>85</v>
      </c>
      <c r="AY304" s="298" t="s">
        <v>204</v>
      </c>
    </row>
    <row r="305" s="2" customFormat="1" ht="16.5" customHeight="1">
      <c r="A305" s="40"/>
      <c r="B305" s="41"/>
      <c r="C305" s="310" t="s">
        <v>525</v>
      </c>
      <c r="D305" s="310" t="s">
        <v>392</v>
      </c>
      <c r="E305" s="311" t="s">
        <v>600</v>
      </c>
      <c r="F305" s="312" t="s">
        <v>601</v>
      </c>
      <c r="G305" s="313" t="s">
        <v>210</v>
      </c>
      <c r="H305" s="314">
        <v>20.478999999999999</v>
      </c>
      <c r="I305" s="315"/>
      <c r="J305" s="316">
        <f>ROUND(I305*H305,2)</f>
        <v>0</v>
      </c>
      <c r="K305" s="317"/>
      <c r="L305" s="318"/>
      <c r="M305" s="319" t="s">
        <v>1</v>
      </c>
      <c r="N305" s="320" t="s">
        <v>44</v>
      </c>
      <c r="O305" s="99"/>
      <c r="P305" s="273">
        <f>O305*H305</f>
        <v>0</v>
      </c>
      <c r="Q305" s="273">
        <v>0.018519999999999998</v>
      </c>
      <c r="R305" s="273">
        <f>Q305*H305</f>
        <v>0.37927107999999993</v>
      </c>
      <c r="S305" s="273">
        <v>0</v>
      </c>
      <c r="T305" s="274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75" t="s">
        <v>379</v>
      </c>
      <c r="AT305" s="275" t="s">
        <v>392</v>
      </c>
      <c r="AU305" s="275" t="s">
        <v>90</v>
      </c>
      <c r="AY305" s="17" t="s">
        <v>204</v>
      </c>
      <c r="BE305" s="160">
        <f>IF(N305="základná",J305,0)</f>
        <v>0</v>
      </c>
      <c r="BF305" s="160">
        <f>IF(N305="znížená",J305,0)</f>
        <v>0</v>
      </c>
      <c r="BG305" s="160">
        <f>IF(N305="zákl. prenesená",J305,0)</f>
        <v>0</v>
      </c>
      <c r="BH305" s="160">
        <f>IF(N305="zníž. prenesená",J305,0)</f>
        <v>0</v>
      </c>
      <c r="BI305" s="160">
        <f>IF(N305="nulová",J305,0)</f>
        <v>0</v>
      </c>
      <c r="BJ305" s="17" t="s">
        <v>90</v>
      </c>
      <c r="BK305" s="160">
        <f>ROUND(I305*H305,2)</f>
        <v>0</v>
      </c>
      <c r="BL305" s="17" t="s">
        <v>254</v>
      </c>
      <c r="BM305" s="275" t="s">
        <v>602</v>
      </c>
    </row>
    <row r="306" s="13" customFormat="1">
      <c r="A306" s="13"/>
      <c r="B306" s="276"/>
      <c r="C306" s="277"/>
      <c r="D306" s="278" t="s">
        <v>213</v>
      </c>
      <c r="E306" s="277"/>
      <c r="F306" s="280" t="s">
        <v>1147</v>
      </c>
      <c r="G306" s="277"/>
      <c r="H306" s="281">
        <v>20.478999999999999</v>
      </c>
      <c r="I306" s="282"/>
      <c r="J306" s="277"/>
      <c r="K306" s="277"/>
      <c r="L306" s="283"/>
      <c r="M306" s="284"/>
      <c r="N306" s="285"/>
      <c r="O306" s="285"/>
      <c r="P306" s="285"/>
      <c r="Q306" s="285"/>
      <c r="R306" s="285"/>
      <c r="S306" s="285"/>
      <c r="T306" s="28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87" t="s">
        <v>213</v>
      </c>
      <c r="AU306" s="287" t="s">
        <v>90</v>
      </c>
      <c r="AV306" s="13" t="s">
        <v>90</v>
      </c>
      <c r="AW306" s="13" t="s">
        <v>4</v>
      </c>
      <c r="AX306" s="13" t="s">
        <v>85</v>
      </c>
      <c r="AY306" s="287" t="s">
        <v>204</v>
      </c>
    </row>
    <row r="307" s="2" customFormat="1" ht="24.15" customHeight="1">
      <c r="A307" s="40"/>
      <c r="B307" s="41"/>
      <c r="C307" s="263" t="s">
        <v>531</v>
      </c>
      <c r="D307" s="263" t="s">
        <v>207</v>
      </c>
      <c r="E307" s="264" t="s">
        <v>605</v>
      </c>
      <c r="F307" s="265" t="s">
        <v>606</v>
      </c>
      <c r="G307" s="266" t="s">
        <v>414</v>
      </c>
      <c r="H307" s="267"/>
      <c r="I307" s="268"/>
      <c r="J307" s="269">
        <f>ROUND(I307*H307,2)</f>
        <v>0</v>
      </c>
      <c r="K307" s="270"/>
      <c r="L307" s="43"/>
      <c r="M307" s="271" t="s">
        <v>1</v>
      </c>
      <c r="N307" s="272" t="s">
        <v>44</v>
      </c>
      <c r="O307" s="99"/>
      <c r="P307" s="273">
        <f>O307*H307</f>
        <v>0</v>
      </c>
      <c r="Q307" s="273">
        <v>0</v>
      </c>
      <c r="R307" s="273">
        <f>Q307*H307</f>
        <v>0</v>
      </c>
      <c r="S307" s="273">
        <v>0</v>
      </c>
      <c r="T307" s="274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75" t="s">
        <v>254</v>
      </c>
      <c r="AT307" s="275" t="s">
        <v>207</v>
      </c>
      <c r="AU307" s="275" t="s">
        <v>90</v>
      </c>
      <c r="AY307" s="17" t="s">
        <v>204</v>
      </c>
      <c r="BE307" s="160">
        <f>IF(N307="základná",J307,0)</f>
        <v>0</v>
      </c>
      <c r="BF307" s="160">
        <f>IF(N307="znížená",J307,0)</f>
        <v>0</v>
      </c>
      <c r="BG307" s="160">
        <f>IF(N307="zákl. prenesená",J307,0)</f>
        <v>0</v>
      </c>
      <c r="BH307" s="160">
        <f>IF(N307="zníž. prenesená",J307,0)</f>
        <v>0</v>
      </c>
      <c r="BI307" s="160">
        <f>IF(N307="nulová",J307,0)</f>
        <v>0</v>
      </c>
      <c r="BJ307" s="17" t="s">
        <v>90</v>
      </c>
      <c r="BK307" s="160">
        <f>ROUND(I307*H307,2)</f>
        <v>0</v>
      </c>
      <c r="BL307" s="17" t="s">
        <v>254</v>
      </c>
      <c r="BM307" s="275" t="s">
        <v>607</v>
      </c>
    </row>
    <row r="308" s="12" customFormat="1" ht="22.8" customHeight="1">
      <c r="A308" s="12"/>
      <c r="B308" s="248"/>
      <c r="C308" s="249"/>
      <c r="D308" s="250" t="s">
        <v>77</v>
      </c>
      <c r="E308" s="261" t="s">
        <v>608</v>
      </c>
      <c r="F308" s="261" t="s">
        <v>609</v>
      </c>
      <c r="G308" s="249"/>
      <c r="H308" s="249"/>
      <c r="I308" s="252"/>
      <c r="J308" s="262">
        <f>BK308</f>
        <v>0</v>
      </c>
      <c r="K308" s="249"/>
      <c r="L308" s="253"/>
      <c r="M308" s="254"/>
      <c r="N308" s="255"/>
      <c r="O308" s="255"/>
      <c r="P308" s="256">
        <f>SUM(P309:P316)</f>
        <v>0</v>
      </c>
      <c r="Q308" s="255"/>
      <c r="R308" s="256">
        <f>SUM(R309:R316)</f>
        <v>0.0025373520000000001</v>
      </c>
      <c r="S308" s="255"/>
      <c r="T308" s="257">
        <f>SUM(T309:T316)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58" t="s">
        <v>90</v>
      </c>
      <c r="AT308" s="259" t="s">
        <v>77</v>
      </c>
      <c r="AU308" s="259" t="s">
        <v>85</v>
      </c>
      <c r="AY308" s="258" t="s">
        <v>204</v>
      </c>
      <c r="BK308" s="260">
        <f>SUM(BK309:BK316)</f>
        <v>0</v>
      </c>
    </row>
    <row r="309" s="2" customFormat="1" ht="33" customHeight="1">
      <c r="A309" s="40"/>
      <c r="B309" s="41"/>
      <c r="C309" s="263" t="s">
        <v>535</v>
      </c>
      <c r="D309" s="263" t="s">
        <v>207</v>
      </c>
      <c r="E309" s="264" t="s">
        <v>611</v>
      </c>
      <c r="F309" s="265" t="s">
        <v>612</v>
      </c>
      <c r="G309" s="266" t="s">
        <v>341</v>
      </c>
      <c r="H309" s="267">
        <v>15.300000000000001</v>
      </c>
      <c r="I309" s="268"/>
      <c r="J309" s="269">
        <f>ROUND(I309*H309,2)</f>
        <v>0</v>
      </c>
      <c r="K309" s="270"/>
      <c r="L309" s="43"/>
      <c r="M309" s="271" t="s">
        <v>1</v>
      </c>
      <c r="N309" s="272" t="s">
        <v>44</v>
      </c>
      <c r="O309" s="99"/>
      <c r="P309" s="273">
        <f>O309*H309</f>
        <v>0</v>
      </c>
      <c r="Q309" s="273">
        <v>0</v>
      </c>
      <c r="R309" s="273">
        <f>Q309*H309</f>
        <v>0</v>
      </c>
      <c r="S309" s="273">
        <v>0</v>
      </c>
      <c r="T309" s="274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75" t="s">
        <v>254</v>
      </c>
      <c r="AT309" s="275" t="s">
        <v>207</v>
      </c>
      <c r="AU309" s="275" t="s">
        <v>90</v>
      </c>
      <c r="AY309" s="17" t="s">
        <v>204</v>
      </c>
      <c r="BE309" s="160">
        <f>IF(N309="základná",J309,0)</f>
        <v>0</v>
      </c>
      <c r="BF309" s="160">
        <f>IF(N309="znížená",J309,0)</f>
        <v>0</v>
      </c>
      <c r="BG309" s="160">
        <f>IF(N309="zákl. prenesená",J309,0)</f>
        <v>0</v>
      </c>
      <c r="BH309" s="160">
        <f>IF(N309="zníž. prenesená",J309,0)</f>
        <v>0</v>
      </c>
      <c r="BI309" s="160">
        <f>IF(N309="nulová",J309,0)</f>
        <v>0</v>
      </c>
      <c r="BJ309" s="17" t="s">
        <v>90</v>
      </c>
      <c r="BK309" s="160">
        <f>ROUND(I309*H309,2)</f>
        <v>0</v>
      </c>
      <c r="BL309" s="17" t="s">
        <v>254</v>
      </c>
      <c r="BM309" s="275" t="s">
        <v>613</v>
      </c>
    </row>
    <row r="310" s="13" customFormat="1">
      <c r="A310" s="13"/>
      <c r="B310" s="276"/>
      <c r="C310" s="277"/>
      <c r="D310" s="278" t="s">
        <v>213</v>
      </c>
      <c r="E310" s="279" t="s">
        <v>1</v>
      </c>
      <c r="F310" s="280" t="s">
        <v>1148</v>
      </c>
      <c r="G310" s="277"/>
      <c r="H310" s="281">
        <v>5.0999999999999996</v>
      </c>
      <c r="I310" s="282"/>
      <c r="J310" s="277"/>
      <c r="K310" s="277"/>
      <c r="L310" s="283"/>
      <c r="M310" s="284"/>
      <c r="N310" s="285"/>
      <c r="O310" s="285"/>
      <c r="P310" s="285"/>
      <c r="Q310" s="285"/>
      <c r="R310" s="285"/>
      <c r="S310" s="285"/>
      <c r="T310" s="28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87" t="s">
        <v>213</v>
      </c>
      <c r="AU310" s="287" t="s">
        <v>90</v>
      </c>
      <c r="AV310" s="13" t="s">
        <v>90</v>
      </c>
      <c r="AW310" s="13" t="s">
        <v>33</v>
      </c>
      <c r="AX310" s="13" t="s">
        <v>78</v>
      </c>
      <c r="AY310" s="287" t="s">
        <v>204</v>
      </c>
    </row>
    <row r="311" s="13" customFormat="1">
      <c r="A311" s="13"/>
      <c r="B311" s="276"/>
      <c r="C311" s="277"/>
      <c r="D311" s="278" t="s">
        <v>213</v>
      </c>
      <c r="E311" s="279" t="s">
        <v>1</v>
      </c>
      <c r="F311" s="280" t="s">
        <v>1149</v>
      </c>
      <c r="G311" s="277"/>
      <c r="H311" s="281">
        <v>5.0999999999999996</v>
      </c>
      <c r="I311" s="282"/>
      <c r="J311" s="277"/>
      <c r="K311" s="277"/>
      <c r="L311" s="283"/>
      <c r="M311" s="284"/>
      <c r="N311" s="285"/>
      <c r="O311" s="285"/>
      <c r="P311" s="285"/>
      <c r="Q311" s="285"/>
      <c r="R311" s="285"/>
      <c r="S311" s="285"/>
      <c r="T311" s="28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87" t="s">
        <v>213</v>
      </c>
      <c r="AU311" s="287" t="s">
        <v>90</v>
      </c>
      <c r="AV311" s="13" t="s">
        <v>90</v>
      </c>
      <c r="AW311" s="13" t="s">
        <v>33</v>
      </c>
      <c r="AX311" s="13" t="s">
        <v>78</v>
      </c>
      <c r="AY311" s="287" t="s">
        <v>204</v>
      </c>
    </row>
    <row r="312" s="13" customFormat="1">
      <c r="A312" s="13"/>
      <c r="B312" s="276"/>
      <c r="C312" s="277"/>
      <c r="D312" s="278" t="s">
        <v>213</v>
      </c>
      <c r="E312" s="279" t="s">
        <v>1</v>
      </c>
      <c r="F312" s="280" t="s">
        <v>1150</v>
      </c>
      <c r="G312" s="277"/>
      <c r="H312" s="281">
        <v>5.0999999999999996</v>
      </c>
      <c r="I312" s="282"/>
      <c r="J312" s="277"/>
      <c r="K312" s="277"/>
      <c r="L312" s="283"/>
      <c r="M312" s="284"/>
      <c r="N312" s="285"/>
      <c r="O312" s="285"/>
      <c r="P312" s="285"/>
      <c r="Q312" s="285"/>
      <c r="R312" s="285"/>
      <c r="S312" s="285"/>
      <c r="T312" s="28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87" t="s">
        <v>213</v>
      </c>
      <c r="AU312" s="287" t="s">
        <v>90</v>
      </c>
      <c r="AV312" s="13" t="s">
        <v>90</v>
      </c>
      <c r="AW312" s="13" t="s">
        <v>33</v>
      </c>
      <c r="AX312" s="13" t="s">
        <v>78</v>
      </c>
      <c r="AY312" s="287" t="s">
        <v>204</v>
      </c>
    </row>
    <row r="313" s="14" customFormat="1">
      <c r="A313" s="14"/>
      <c r="B313" s="288"/>
      <c r="C313" s="289"/>
      <c r="D313" s="278" t="s">
        <v>213</v>
      </c>
      <c r="E313" s="290" t="s">
        <v>144</v>
      </c>
      <c r="F313" s="291" t="s">
        <v>218</v>
      </c>
      <c r="G313" s="289"/>
      <c r="H313" s="292">
        <v>15.300000000000001</v>
      </c>
      <c r="I313" s="293"/>
      <c r="J313" s="289"/>
      <c r="K313" s="289"/>
      <c r="L313" s="294"/>
      <c r="M313" s="295"/>
      <c r="N313" s="296"/>
      <c r="O313" s="296"/>
      <c r="P313" s="296"/>
      <c r="Q313" s="296"/>
      <c r="R313" s="296"/>
      <c r="S313" s="296"/>
      <c r="T313" s="297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98" t="s">
        <v>213</v>
      </c>
      <c r="AU313" s="298" t="s">
        <v>90</v>
      </c>
      <c r="AV313" s="14" t="s">
        <v>211</v>
      </c>
      <c r="AW313" s="14" t="s">
        <v>33</v>
      </c>
      <c r="AX313" s="14" t="s">
        <v>85</v>
      </c>
      <c r="AY313" s="298" t="s">
        <v>204</v>
      </c>
    </row>
    <row r="314" s="2" customFormat="1" ht="24.15" customHeight="1">
      <c r="A314" s="40"/>
      <c r="B314" s="41"/>
      <c r="C314" s="263" t="s">
        <v>540</v>
      </c>
      <c r="D314" s="263" t="s">
        <v>207</v>
      </c>
      <c r="E314" s="264" t="s">
        <v>619</v>
      </c>
      <c r="F314" s="265" t="s">
        <v>620</v>
      </c>
      <c r="G314" s="266" t="s">
        <v>341</v>
      </c>
      <c r="H314" s="267">
        <v>15.300000000000001</v>
      </c>
      <c r="I314" s="268"/>
      <c r="J314" s="269">
        <f>ROUND(I314*H314,2)</f>
        <v>0</v>
      </c>
      <c r="K314" s="270"/>
      <c r="L314" s="43"/>
      <c r="M314" s="271" t="s">
        <v>1</v>
      </c>
      <c r="N314" s="272" t="s">
        <v>44</v>
      </c>
      <c r="O314" s="99"/>
      <c r="P314" s="273">
        <f>O314*H314</f>
        <v>0</v>
      </c>
      <c r="Q314" s="273">
        <v>0.00016584</v>
      </c>
      <c r="R314" s="273">
        <f>Q314*H314</f>
        <v>0.0025373520000000001</v>
      </c>
      <c r="S314" s="273">
        <v>0</v>
      </c>
      <c r="T314" s="274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75" t="s">
        <v>254</v>
      </c>
      <c r="AT314" s="275" t="s">
        <v>207</v>
      </c>
      <c r="AU314" s="275" t="s">
        <v>90</v>
      </c>
      <c r="AY314" s="17" t="s">
        <v>204</v>
      </c>
      <c r="BE314" s="160">
        <f>IF(N314="základná",J314,0)</f>
        <v>0</v>
      </c>
      <c r="BF314" s="160">
        <f>IF(N314="znížená",J314,0)</f>
        <v>0</v>
      </c>
      <c r="BG314" s="160">
        <f>IF(N314="zákl. prenesená",J314,0)</f>
        <v>0</v>
      </c>
      <c r="BH314" s="160">
        <f>IF(N314="zníž. prenesená",J314,0)</f>
        <v>0</v>
      </c>
      <c r="BI314" s="160">
        <f>IF(N314="nulová",J314,0)</f>
        <v>0</v>
      </c>
      <c r="BJ314" s="17" t="s">
        <v>90</v>
      </c>
      <c r="BK314" s="160">
        <f>ROUND(I314*H314,2)</f>
        <v>0</v>
      </c>
      <c r="BL314" s="17" t="s">
        <v>254</v>
      </c>
      <c r="BM314" s="275" t="s">
        <v>621</v>
      </c>
    </row>
    <row r="315" s="13" customFormat="1">
      <c r="A315" s="13"/>
      <c r="B315" s="276"/>
      <c r="C315" s="277"/>
      <c r="D315" s="278" t="s">
        <v>213</v>
      </c>
      <c r="E315" s="279" t="s">
        <v>1</v>
      </c>
      <c r="F315" s="280" t="s">
        <v>144</v>
      </c>
      <c r="G315" s="277"/>
      <c r="H315" s="281">
        <v>15.300000000000001</v>
      </c>
      <c r="I315" s="282"/>
      <c r="J315" s="277"/>
      <c r="K315" s="277"/>
      <c r="L315" s="283"/>
      <c r="M315" s="284"/>
      <c r="N315" s="285"/>
      <c r="O315" s="285"/>
      <c r="P315" s="285"/>
      <c r="Q315" s="285"/>
      <c r="R315" s="285"/>
      <c r="S315" s="285"/>
      <c r="T315" s="28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87" t="s">
        <v>213</v>
      </c>
      <c r="AU315" s="287" t="s">
        <v>90</v>
      </c>
      <c r="AV315" s="13" t="s">
        <v>90</v>
      </c>
      <c r="AW315" s="13" t="s">
        <v>33</v>
      </c>
      <c r="AX315" s="13" t="s">
        <v>78</v>
      </c>
      <c r="AY315" s="287" t="s">
        <v>204</v>
      </c>
    </row>
    <row r="316" s="14" customFormat="1">
      <c r="A316" s="14"/>
      <c r="B316" s="288"/>
      <c r="C316" s="289"/>
      <c r="D316" s="278" t="s">
        <v>213</v>
      </c>
      <c r="E316" s="290" t="s">
        <v>1</v>
      </c>
      <c r="F316" s="291" t="s">
        <v>218</v>
      </c>
      <c r="G316" s="289"/>
      <c r="H316" s="292">
        <v>15.300000000000001</v>
      </c>
      <c r="I316" s="293"/>
      <c r="J316" s="289"/>
      <c r="K316" s="289"/>
      <c r="L316" s="294"/>
      <c r="M316" s="295"/>
      <c r="N316" s="296"/>
      <c r="O316" s="296"/>
      <c r="P316" s="296"/>
      <c r="Q316" s="296"/>
      <c r="R316" s="296"/>
      <c r="S316" s="296"/>
      <c r="T316" s="297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98" t="s">
        <v>213</v>
      </c>
      <c r="AU316" s="298" t="s">
        <v>90</v>
      </c>
      <c r="AV316" s="14" t="s">
        <v>211</v>
      </c>
      <c r="AW316" s="14" t="s">
        <v>33</v>
      </c>
      <c r="AX316" s="14" t="s">
        <v>85</v>
      </c>
      <c r="AY316" s="298" t="s">
        <v>204</v>
      </c>
    </row>
    <row r="317" s="12" customFormat="1" ht="22.8" customHeight="1">
      <c r="A317" s="12"/>
      <c r="B317" s="248"/>
      <c r="C317" s="249"/>
      <c r="D317" s="250" t="s">
        <v>77</v>
      </c>
      <c r="E317" s="261" t="s">
        <v>622</v>
      </c>
      <c r="F317" s="261" t="s">
        <v>623</v>
      </c>
      <c r="G317" s="249"/>
      <c r="H317" s="249"/>
      <c r="I317" s="252"/>
      <c r="J317" s="262">
        <f>BK317</f>
        <v>0</v>
      </c>
      <c r="K317" s="249"/>
      <c r="L317" s="253"/>
      <c r="M317" s="254"/>
      <c r="N317" s="255"/>
      <c r="O317" s="255"/>
      <c r="P317" s="256">
        <f>SUM(P318:P339)</f>
        <v>0</v>
      </c>
      <c r="Q317" s="255"/>
      <c r="R317" s="256">
        <f>SUM(R318:R339)</f>
        <v>0.044047363120000002</v>
      </c>
      <c r="S317" s="255"/>
      <c r="T317" s="257">
        <f>SUM(T318:T339)</f>
        <v>0.023951099999999999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58" t="s">
        <v>90</v>
      </c>
      <c r="AT317" s="259" t="s">
        <v>77</v>
      </c>
      <c r="AU317" s="259" t="s">
        <v>85</v>
      </c>
      <c r="AY317" s="258" t="s">
        <v>204</v>
      </c>
      <c r="BK317" s="260">
        <f>SUM(BK318:BK339)</f>
        <v>0</v>
      </c>
    </row>
    <row r="318" s="2" customFormat="1" ht="24.15" customHeight="1">
      <c r="A318" s="40"/>
      <c r="B318" s="41"/>
      <c r="C318" s="263" t="s">
        <v>546</v>
      </c>
      <c r="D318" s="263" t="s">
        <v>207</v>
      </c>
      <c r="E318" s="264" t="s">
        <v>625</v>
      </c>
      <c r="F318" s="265" t="s">
        <v>626</v>
      </c>
      <c r="G318" s="266" t="s">
        <v>210</v>
      </c>
      <c r="H318" s="267">
        <v>79.837000000000003</v>
      </c>
      <c r="I318" s="268"/>
      <c r="J318" s="269">
        <f>ROUND(I318*H318,2)</f>
        <v>0</v>
      </c>
      <c r="K318" s="270"/>
      <c r="L318" s="43"/>
      <c r="M318" s="271" t="s">
        <v>1</v>
      </c>
      <c r="N318" s="272" t="s">
        <v>44</v>
      </c>
      <c r="O318" s="99"/>
      <c r="P318" s="273">
        <f>O318*H318</f>
        <v>0</v>
      </c>
      <c r="Q318" s="273">
        <v>0</v>
      </c>
      <c r="R318" s="273">
        <f>Q318*H318</f>
        <v>0</v>
      </c>
      <c r="S318" s="273">
        <v>0.00029999999999999997</v>
      </c>
      <c r="T318" s="274">
        <f>S318*H318</f>
        <v>0.023951099999999999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75" t="s">
        <v>254</v>
      </c>
      <c r="AT318" s="275" t="s">
        <v>207</v>
      </c>
      <c r="AU318" s="275" t="s">
        <v>90</v>
      </c>
      <c r="AY318" s="17" t="s">
        <v>204</v>
      </c>
      <c r="BE318" s="160">
        <f>IF(N318="základná",J318,0)</f>
        <v>0</v>
      </c>
      <c r="BF318" s="160">
        <f>IF(N318="znížená",J318,0)</f>
        <v>0</v>
      </c>
      <c r="BG318" s="160">
        <f>IF(N318="zákl. prenesená",J318,0)</f>
        <v>0</v>
      </c>
      <c r="BH318" s="160">
        <f>IF(N318="zníž. prenesená",J318,0)</f>
        <v>0</v>
      </c>
      <c r="BI318" s="160">
        <f>IF(N318="nulová",J318,0)</f>
        <v>0</v>
      </c>
      <c r="BJ318" s="17" t="s">
        <v>90</v>
      </c>
      <c r="BK318" s="160">
        <f>ROUND(I318*H318,2)</f>
        <v>0</v>
      </c>
      <c r="BL318" s="17" t="s">
        <v>254</v>
      </c>
      <c r="BM318" s="275" t="s">
        <v>627</v>
      </c>
    </row>
    <row r="319" s="13" customFormat="1">
      <c r="A319" s="13"/>
      <c r="B319" s="276"/>
      <c r="C319" s="277"/>
      <c r="D319" s="278" t="s">
        <v>213</v>
      </c>
      <c r="E319" s="279" t="s">
        <v>1</v>
      </c>
      <c r="F319" s="280" t="s">
        <v>628</v>
      </c>
      <c r="G319" s="277"/>
      <c r="H319" s="281">
        <v>26.125</v>
      </c>
      <c r="I319" s="282"/>
      <c r="J319" s="277"/>
      <c r="K319" s="277"/>
      <c r="L319" s="283"/>
      <c r="M319" s="284"/>
      <c r="N319" s="285"/>
      <c r="O319" s="285"/>
      <c r="P319" s="285"/>
      <c r="Q319" s="285"/>
      <c r="R319" s="285"/>
      <c r="S319" s="285"/>
      <c r="T319" s="28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87" t="s">
        <v>213</v>
      </c>
      <c r="AU319" s="287" t="s">
        <v>90</v>
      </c>
      <c r="AV319" s="13" t="s">
        <v>90</v>
      </c>
      <c r="AW319" s="13" t="s">
        <v>33</v>
      </c>
      <c r="AX319" s="13" t="s">
        <v>78</v>
      </c>
      <c r="AY319" s="287" t="s">
        <v>204</v>
      </c>
    </row>
    <row r="320" s="13" customFormat="1">
      <c r="A320" s="13"/>
      <c r="B320" s="276"/>
      <c r="C320" s="277"/>
      <c r="D320" s="278" t="s">
        <v>213</v>
      </c>
      <c r="E320" s="279" t="s">
        <v>1</v>
      </c>
      <c r="F320" s="280" t="s">
        <v>1151</v>
      </c>
      <c r="G320" s="277"/>
      <c r="H320" s="281">
        <v>32.395000000000003</v>
      </c>
      <c r="I320" s="282"/>
      <c r="J320" s="277"/>
      <c r="K320" s="277"/>
      <c r="L320" s="283"/>
      <c r="M320" s="284"/>
      <c r="N320" s="285"/>
      <c r="O320" s="285"/>
      <c r="P320" s="285"/>
      <c r="Q320" s="285"/>
      <c r="R320" s="285"/>
      <c r="S320" s="285"/>
      <c r="T320" s="28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87" t="s">
        <v>213</v>
      </c>
      <c r="AU320" s="287" t="s">
        <v>90</v>
      </c>
      <c r="AV320" s="13" t="s">
        <v>90</v>
      </c>
      <c r="AW320" s="13" t="s">
        <v>33</v>
      </c>
      <c r="AX320" s="13" t="s">
        <v>78</v>
      </c>
      <c r="AY320" s="287" t="s">
        <v>204</v>
      </c>
    </row>
    <row r="321" s="13" customFormat="1">
      <c r="A321" s="13"/>
      <c r="B321" s="276"/>
      <c r="C321" s="277"/>
      <c r="D321" s="278" t="s">
        <v>213</v>
      </c>
      <c r="E321" s="279" t="s">
        <v>1</v>
      </c>
      <c r="F321" s="280" t="s">
        <v>1152</v>
      </c>
      <c r="G321" s="277"/>
      <c r="H321" s="281">
        <v>9.3000000000000007</v>
      </c>
      <c r="I321" s="282"/>
      <c r="J321" s="277"/>
      <c r="K321" s="277"/>
      <c r="L321" s="283"/>
      <c r="M321" s="284"/>
      <c r="N321" s="285"/>
      <c r="O321" s="285"/>
      <c r="P321" s="285"/>
      <c r="Q321" s="285"/>
      <c r="R321" s="285"/>
      <c r="S321" s="285"/>
      <c r="T321" s="28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87" t="s">
        <v>213</v>
      </c>
      <c r="AU321" s="287" t="s">
        <v>90</v>
      </c>
      <c r="AV321" s="13" t="s">
        <v>90</v>
      </c>
      <c r="AW321" s="13" t="s">
        <v>33</v>
      </c>
      <c r="AX321" s="13" t="s">
        <v>78</v>
      </c>
      <c r="AY321" s="287" t="s">
        <v>204</v>
      </c>
    </row>
    <row r="322" s="13" customFormat="1">
      <c r="A322" s="13"/>
      <c r="B322" s="276"/>
      <c r="C322" s="277"/>
      <c r="D322" s="278" t="s">
        <v>213</v>
      </c>
      <c r="E322" s="279" t="s">
        <v>1</v>
      </c>
      <c r="F322" s="280" t="s">
        <v>1153</v>
      </c>
      <c r="G322" s="277"/>
      <c r="H322" s="281">
        <v>8.2149999999999999</v>
      </c>
      <c r="I322" s="282"/>
      <c r="J322" s="277"/>
      <c r="K322" s="277"/>
      <c r="L322" s="283"/>
      <c r="M322" s="284"/>
      <c r="N322" s="285"/>
      <c r="O322" s="285"/>
      <c r="P322" s="285"/>
      <c r="Q322" s="285"/>
      <c r="R322" s="285"/>
      <c r="S322" s="285"/>
      <c r="T322" s="28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87" t="s">
        <v>213</v>
      </c>
      <c r="AU322" s="287" t="s">
        <v>90</v>
      </c>
      <c r="AV322" s="13" t="s">
        <v>90</v>
      </c>
      <c r="AW322" s="13" t="s">
        <v>33</v>
      </c>
      <c r="AX322" s="13" t="s">
        <v>78</v>
      </c>
      <c r="AY322" s="287" t="s">
        <v>204</v>
      </c>
    </row>
    <row r="323" s="15" customFormat="1">
      <c r="A323" s="15"/>
      <c r="B323" s="299"/>
      <c r="C323" s="300"/>
      <c r="D323" s="278" t="s">
        <v>213</v>
      </c>
      <c r="E323" s="301" t="s">
        <v>150</v>
      </c>
      <c r="F323" s="302" t="s">
        <v>225</v>
      </c>
      <c r="G323" s="300"/>
      <c r="H323" s="303">
        <v>76.034999999999997</v>
      </c>
      <c r="I323" s="304"/>
      <c r="J323" s="300"/>
      <c r="K323" s="300"/>
      <c r="L323" s="305"/>
      <c r="M323" s="306"/>
      <c r="N323" s="307"/>
      <c r="O323" s="307"/>
      <c r="P323" s="307"/>
      <c r="Q323" s="307"/>
      <c r="R323" s="307"/>
      <c r="S323" s="307"/>
      <c r="T323" s="308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309" t="s">
        <v>213</v>
      </c>
      <c r="AU323" s="309" t="s">
        <v>90</v>
      </c>
      <c r="AV323" s="15" t="s">
        <v>93</v>
      </c>
      <c r="AW323" s="15" t="s">
        <v>33</v>
      </c>
      <c r="AX323" s="15" t="s">
        <v>78</v>
      </c>
      <c r="AY323" s="309" t="s">
        <v>204</v>
      </c>
    </row>
    <row r="324" s="13" customFormat="1">
      <c r="A324" s="13"/>
      <c r="B324" s="276"/>
      <c r="C324" s="277"/>
      <c r="D324" s="278" t="s">
        <v>213</v>
      </c>
      <c r="E324" s="279" t="s">
        <v>1</v>
      </c>
      <c r="F324" s="280" t="s">
        <v>635</v>
      </c>
      <c r="G324" s="277"/>
      <c r="H324" s="281">
        <v>3.802</v>
      </c>
      <c r="I324" s="282"/>
      <c r="J324" s="277"/>
      <c r="K324" s="277"/>
      <c r="L324" s="283"/>
      <c r="M324" s="284"/>
      <c r="N324" s="285"/>
      <c r="O324" s="285"/>
      <c r="P324" s="285"/>
      <c r="Q324" s="285"/>
      <c r="R324" s="285"/>
      <c r="S324" s="285"/>
      <c r="T324" s="28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87" t="s">
        <v>213</v>
      </c>
      <c r="AU324" s="287" t="s">
        <v>90</v>
      </c>
      <c r="AV324" s="13" t="s">
        <v>90</v>
      </c>
      <c r="AW324" s="13" t="s">
        <v>33</v>
      </c>
      <c r="AX324" s="13" t="s">
        <v>78</v>
      </c>
      <c r="AY324" s="287" t="s">
        <v>204</v>
      </c>
    </row>
    <row r="325" s="14" customFormat="1">
      <c r="A325" s="14"/>
      <c r="B325" s="288"/>
      <c r="C325" s="289"/>
      <c r="D325" s="278" t="s">
        <v>213</v>
      </c>
      <c r="E325" s="290" t="s">
        <v>152</v>
      </c>
      <c r="F325" s="291" t="s">
        <v>218</v>
      </c>
      <c r="G325" s="289"/>
      <c r="H325" s="292">
        <v>79.837000000000003</v>
      </c>
      <c r="I325" s="293"/>
      <c r="J325" s="289"/>
      <c r="K325" s="289"/>
      <c r="L325" s="294"/>
      <c r="M325" s="295"/>
      <c r="N325" s="296"/>
      <c r="O325" s="296"/>
      <c r="P325" s="296"/>
      <c r="Q325" s="296"/>
      <c r="R325" s="296"/>
      <c r="S325" s="296"/>
      <c r="T325" s="297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98" t="s">
        <v>213</v>
      </c>
      <c r="AU325" s="298" t="s">
        <v>90</v>
      </c>
      <c r="AV325" s="14" t="s">
        <v>211</v>
      </c>
      <c r="AW325" s="14" t="s">
        <v>33</v>
      </c>
      <c r="AX325" s="14" t="s">
        <v>85</v>
      </c>
      <c r="AY325" s="298" t="s">
        <v>204</v>
      </c>
    </row>
    <row r="326" s="2" customFormat="1" ht="24.15" customHeight="1">
      <c r="A326" s="40"/>
      <c r="B326" s="41"/>
      <c r="C326" s="263" t="s">
        <v>553</v>
      </c>
      <c r="D326" s="263" t="s">
        <v>207</v>
      </c>
      <c r="E326" s="264" t="s">
        <v>637</v>
      </c>
      <c r="F326" s="265" t="s">
        <v>638</v>
      </c>
      <c r="G326" s="266" t="s">
        <v>210</v>
      </c>
      <c r="H326" s="267">
        <v>104.88200000000001</v>
      </c>
      <c r="I326" s="268"/>
      <c r="J326" s="269">
        <f>ROUND(I326*H326,2)</f>
        <v>0</v>
      </c>
      <c r="K326" s="270"/>
      <c r="L326" s="43"/>
      <c r="M326" s="271" t="s">
        <v>1</v>
      </c>
      <c r="N326" s="272" t="s">
        <v>44</v>
      </c>
      <c r="O326" s="99"/>
      <c r="P326" s="273">
        <f>O326*H326</f>
        <v>0</v>
      </c>
      <c r="Q326" s="273">
        <v>0.00012999999999999999</v>
      </c>
      <c r="R326" s="273">
        <f>Q326*H326</f>
        <v>0.01363466</v>
      </c>
      <c r="S326" s="273">
        <v>0</v>
      </c>
      <c r="T326" s="274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75" t="s">
        <v>254</v>
      </c>
      <c r="AT326" s="275" t="s">
        <v>207</v>
      </c>
      <c r="AU326" s="275" t="s">
        <v>90</v>
      </c>
      <c r="AY326" s="17" t="s">
        <v>204</v>
      </c>
      <c r="BE326" s="160">
        <f>IF(N326="základná",J326,0)</f>
        <v>0</v>
      </c>
      <c r="BF326" s="160">
        <f>IF(N326="znížená",J326,0)</f>
        <v>0</v>
      </c>
      <c r="BG326" s="160">
        <f>IF(N326="zákl. prenesená",J326,0)</f>
        <v>0</v>
      </c>
      <c r="BH326" s="160">
        <f>IF(N326="zníž. prenesená",J326,0)</f>
        <v>0</v>
      </c>
      <c r="BI326" s="160">
        <f>IF(N326="nulová",J326,0)</f>
        <v>0</v>
      </c>
      <c r="BJ326" s="17" t="s">
        <v>90</v>
      </c>
      <c r="BK326" s="160">
        <f>ROUND(I326*H326,2)</f>
        <v>0</v>
      </c>
      <c r="BL326" s="17" t="s">
        <v>254</v>
      </c>
      <c r="BM326" s="275" t="s">
        <v>639</v>
      </c>
    </row>
    <row r="327" s="13" customFormat="1">
      <c r="A327" s="13"/>
      <c r="B327" s="276"/>
      <c r="C327" s="277"/>
      <c r="D327" s="278" t="s">
        <v>213</v>
      </c>
      <c r="E327" s="279" t="s">
        <v>1</v>
      </c>
      <c r="F327" s="280" t="s">
        <v>640</v>
      </c>
      <c r="G327" s="277"/>
      <c r="H327" s="281">
        <v>104.88200000000001</v>
      </c>
      <c r="I327" s="282"/>
      <c r="J327" s="277"/>
      <c r="K327" s="277"/>
      <c r="L327" s="283"/>
      <c r="M327" s="284"/>
      <c r="N327" s="285"/>
      <c r="O327" s="285"/>
      <c r="P327" s="285"/>
      <c r="Q327" s="285"/>
      <c r="R327" s="285"/>
      <c r="S327" s="285"/>
      <c r="T327" s="28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87" t="s">
        <v>213</v>
      </c>
      <c r="AU327" s="287" t="s">
        <v>90</v>
      </c>
      <c r="AV327" s="13" t="s">
        <v>90</v>
      </c>
      <c r="AW327" s="13" t="s">
        <v>33</v>
      </c>
      <c r="AX327" s="13" t="s">
        <v>78</v>
      </c>
      <c r="AY327" s="287" t="s">
        <v>204</v>
      </c>
    </row>
    <row r="328" s="14" customFormat="1">
      <c r="A328" s="14"/>
      <c r="B328" s="288"/>
      <c r="C328" s="289"/>
      <c r="D328" s="278" t="s">
        <v>213</v>
      </c>
      <c r="E328" s="290" t="s">
        <v>1</v>
      </c>
      <c r="F328" s="291" t="s">
        <v>218</v>
      </c>
      <c r="G328" s="289"/>
      <c r="H328" s="292">
        <v>104.88200000000001</v>
      </c>
      <c r="I328" s="293"/>
      <c r="J328" s="289"/>
      <c r="K328" s="289"/>
      <c r="L328" s="294"/>
      <c r="M328" s="295"/>
      <c r="N328" s="296"/>
      <c r="O328" s="296"/>
      <c r="P328" s="296"/>
      <c r="Q328" s="296"/>
      <c r="R328" s="296"/>
      <c r="S328" s="296"/>
      <c r="T328" s="297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98" t="s">
        <v>213</v>
      </c>
      <c r="AU328" s="298" t="s">
        <v>90</v>
      </c>
      <c r="AV328" s="14" t="s">
        <v>211</v>
      </c>
      <c r="AW328" s="14" t="s">
        <v>33</v>
      </c>
      <c r="AX328" s="14" t="s">
        <v>85</v>
      </c>
      <c r="AY328" s="298" t="s">
        <v>204</v>
      </c>
    </row>
    <row r="329" s="2" customFormat="1" ht="24.15" customHeight="1">
      <c r="A329" s="40"/>
      <c r="B329" s="41"/>
      <c r="C329" s="263" t="s">
        <v>557</v>
      </c>
      <c r="D329" s="263" t="s">
        <v>207</v>
      </c>
      <c r="E329" s="264" t="s">
        <v>642</v>
      </c>
      <c r="F329" s="265" t="s">
        <v>643</v>
      </c>
      <c r="G329" s="266" t="s">
        <v>210</v>
      </c>
      <c r="H329" s="267">
        <v>104.88200000000001</v>
      </c>
      <c r="I329" s="268"/>
      <c r="J329" s="269">
        <f>ROUND(I329*H329,2)</f>
        <v>0</v>
      </c>
      <c r="K329" s="270"/>
      <c r="L329" s="43"/>
      <c r="M329" s="271" t="s">
        <v>1</v>
      </c>
      <c r="N329" s="272" t="s">
        <v>44</v>
      </c>
      <c r="O329" s="99"/>
      <c r="P329" s="273">
        <f>O329*H329</f>
        <v>0</v>
      </c>
      <c r="Q329" s="273">
        <v>0</v>
      </c>
      <c r="R329" s="273">
        <f>Q329*H329</f>
        <v>0</v>
      </c>
      <c r="S329" s="273">
        <v>0</v>
      </c>
      <c r="T329" s="274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75" t="s">
        <v>254</v>
      </c>
      <c r="AT329" s="275" t="s">
        <v>207</v>
      </c>
      <c r="AU329" s="275" t="s">
        <v>90</v>
      </c>
      <c r="AY329" s="17" t="s">
        <v>204</v>
      </c>
      <c r="BE329" s="160">
        <f>IF(N329="základná",J329,0)</f>
        <v>0</v>
      </c>
      <c r="BF329" s="160">
        <f>IF(N329="znížená",J329,0)</f>
        <v>0</v>
      </c>
      <c r="BG329" s="160">
        <f>IF(N329="zákl. prenesená",J329,0)</f>
        <v>0</v>
      </c>
      <c r="BH329" s="160">
        <f>IF(N329="zníž. prenesená",J329,0)</f>
        <v>0</v>
      </c>
      <c r="BI329" s="160">
        <f>IF(N329="nulová",J329,0)</f>
        <v>0</v>
      </c>
      <c r="BJ329" s="17" t="s">
        <v>90</v>
      </c>
      <c r="BK329" s="160">
        <f>ROUND(I329*H329,2)</f>
        <v>0</v>
      </c>
      <c r="BL329" s="17" t="s">
        <v>254</v>
      </c>
      <c r="BM329" s="275" t="s">
        <v>644</v>
      </c>
    </row>
    <row r="330" s="13" customFormat="1">
      <c r="A330" s="13"/>
      <c r="B330" s="276"/>
      <c r="C330" s="277"/>
      <c r="D330" s="278" t="s">
        <v>213</v>
      </c>
      <c r="E330" s="279" t="s">
        <v>1</v>
      </c>
      <c r="F330" s="280" t="s">
        <v>640</v>
      </c>
      <c r="G330" s="277"/>
      <c r="H330" s="281">
        <v>104.88200000000001</v>
      </c>
      <c r="I330" s="282"/>
      <c r="J330" s="277"/>
      <c r="K330" s="277"/>
      <c r="L330" s="283"/>
      <c r="M330" s="284"/>
      <c r="N330" s="285"/>
      <c r="O330" s="285"/>
      <c r="P330" s="285"/>
      <c r="Q330" s="285"/>
      <c r="R330" s="285"/>
      <c r="S330" s="285"/>
      <c r="T330" s="28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87" t="s">
        <v>213</v>
      </c>
      <c r="AU330" s="287" t="s">
        <v>90</v>
      </c>
      <c r="AV330" s="13" t="s">
        <v>90</v>
      </c>
      <c r="AW330" s="13" t="s">
        <v>33</v>
      </c>
      <c r="AX330" s="13" t="s">
        <v>85</v>
      </c>
      <c r="AY330" s="287" t="s">
        <v>204</v>
      </c>
    </row>
    <row r="331" s="2" customFormat="1" ht="24.15" customHeight="1">
      <c r="A331" s="40"/>
      <c r="B331" s="41"/>
      <c r="C331" s="263" t="s">
        <v>562</v>
      </c>
      <c r="D331" s="263" t="s">
        <v>207</v>
      </c>
      <c r="E331" s="264" t="s">
        <v>646</v>
      </c>
      <c r="F331" s="265" t="s">
        <v>647</v>
      </c>
      <c r="G331" s="266" t="s">
        <v>210</v>
      </c>
      <c r="H331" s="267">
        <v>104.88200000000001</v>
      </c>
      <c r="I331" s="268"/>
      <c r="J331" s="269">
        <f>ROUND(I331*H331,2)</f>
        <v>0</v>
      </c>
      <c r="K331" s="270"/>
      <c r="L331" s="43"/>
      <c r="M331" s="271" t="s">
        <v>1</v>
      </c>
      <c r="N331" s="272" t="s">
        <v>44</v>
      </c>
      <c r="O331" s="99"/>
      <c r="P331" s="273">
        <f>O331*H331</f>
        <v>0</v>
      </c>
      <c r="Q331" s="273">
        <v>3.116E-05</v>
      </c>
      <c r="R331" s="273">
        <f>Q331*H331</f>
        <v>0.0032681231200000003</v>
      </c>
      <c r="S331" s="273">
        <v>0</v>
      </c>
      <c r="T331" s="274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75" t="s">
        <v>254</v>
      </c>
      <c r="AT331" s="275" t="s">
        <v>207</v>
      </c>
      <c r="AU331" s="275" t="s">
        <v>90</v>
      </c>
      <c r="AY331" s="17" t="s">
        <v>204</v>
      </c>
      <c r="BE331" s="160">
        <f>IF(N331="základná",J331,0)</f>
        <v>0</v>
      </c>
      <c r="BF331" s="160">
        <f>IF(N331="znížená",J331,0)</f>
        <v>0</v>
      </c>
      <c r="BG331" s="160">
        <f>IF(N331="zákl. prenesená",J331,0)</f>
        <v>0</v>
      </c>
      <c r="BH331" s="160">
        <f>IF(N331="zníž. prenesená",J331,0)</f>
        <v>0</v>
      </c>
      <c r="BI331" s="160">
        <f>IF(N331="nulová",J331,0)</f>
        <v>0</v>
      </c>
      <c r="BJ331" s="17" t="s">
        <v>90</v>
      </c>
      <c r="BK331" s="160">
        <f>ROUND(I331*H331,2)</f>
        <v>0</v>
      </c>
      <c r="BL331" s="17" t="s">
        <v>254</v>
      </c>
      <c r="BM331" s="275" t="s">
        <v>648</v>
      </c>
    </row>
    <row r="332" s="13" customFormat="1">
      <c r="A332" s="13"/>
      <c r="B332" s="276"/>
      <c r="C332" s="277"/>
      <c r="D332" s="278" t="s">
        <v>213</v>
      </c>
      <c r="E332" s="279" t="s">
        <v>1</v>
      </c>
      <c r="F332" s="280" t="s">
        <v>640</v>
      </c>
      <c r="G332" s="277"/>
      <c r="H332" s="281">
        <v>104.88200000000001</v>
      </c>
      <c r="I332" s="282"/>
      <c r="J332" s="277"/>
      <c r="K332" s="277"/>
      <c r="L332" s="283"/>
      <c r="M332" s="284"/>
      <c r="N332" s="285"/>
      <c r="O332" s="285"/>
      <c r="P332" s="285"/>
      <c r="Q332" s="285"/>
      <c r="R332" s="285"/>
      <c r="S332" s="285"/>
      <c r="T332" s="28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87" t="s">
        <v>213</v>
      </c>
      <c r="AU332" s="287" t="s">
        <v>90</v>
      </c>
      <c r="AV332" s="13" t="s">
        <v>90</v>
      </c>
      <c r="AW332" s="13" t="s">
        <v>33</v>
      </c>
      <c r="AX332" s="13" t="s">
        <v>78</v>
      </c>
      <c r="AY332" s="287" t="s">
        <v>204</v>
      </c>
    </row>
    <row r="333" s="14" customFormat="1">
      <c r="A333" s="14"/>
      <c r="B333" s="288"/>
      <c r="C333" s="289"/>
      <c r="D333" s="278" t="s">
        <v>213</v>
      </c>
      <c r="E333" s="290" t="s">
        <v>1</v>
      </c>
      <c r="F333" s="291" t="s">
        <v>218</v>
      </c>
      <c r="G333" s="289"/>
      <c r="H333" s="292">
        <v>104.88200000000001</v>
      </c>
      <c r="I333" s="293"/>
      <c r="J333" s="289"/>
      <c r="K333" s="289"/>
      <c r="L333" s="294"/>
      <c r="M333" s="295"/>
      <c r="N333" s="296"/>
      <c r="O333" s="296"/>
      <c r="P333" s="296"/>
      <c r="Q333" s="296"/>
      <c r="R333" s="296"/>
      <c r="S333" s="296"/>
      <c r="T333" s="297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98" t="s">
        <v>213</v>
      </c>
      <c r="AU333" s="298" t="s">
        <v>90</v>
      </c>
      <c r="AV333" s="14" t="s">
        <v>211</v>
      </c>
      <c r="AW333" s="14" t="s">
        <v>33</v>
      </c>
      <c r="AX333" s="14" t="s">
        <v>85</v>
      </c>
      <c r="AY333" s="298" t="s">
        <v>204</v>
      </c>
    </row>
    <row r="334" s="2" customFormat="1" ht="24.15" customHeight="1">
      <c r="A334" s="40"/>
      <c r="B334" s="41"/>
      <c r="C334" s="263" t="s">
        <v>569</v>
      </c>
      <c r="D334" s="263" t="s">
        <v>207</v>
      </c>
      <c r="E334" s="264" t="s">
        <v>650</v>
      </c>
      <c r="F334" s="265" t="s">
        <v>651</v>
      </c>
      <c r="G334" s="266" t="s">
        <v>210</v>
      </c>
      <c r="H334" s="267">
        <v>26.125</v>
      </c>
      <c r="I334" s="268"/>
      <c r="J334" s="269">
        <f>ROUND(I334*H334,2)</f>
        <v>0</v>
      </c>
      <c r="K334" s="270"/>
      <c r="L334" s="43"/>
      <c r="M334" s="271" t="s">
        <v>1</v>
      </c>
      <c r="N334" s="272" t="s">
        <v>44</v>
      </c>
      <c r="O334" s="99"/>
      <c r="P334" s="273">
        <f>O334*H334</f>
        <v>0</v>
      </c>
      <c r="Q334" s="273">
        <v>0</v>
      </c>
      <c r="R334" s="273">
        <f>Q334*H334</f>
        <v>0</v>
      </c>
      <c r="S334" s="273">
        <v>0</v>
      </c>
      <c r="T334" s="274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75" t="s">
        <v>254</v>
      </c>
      <c r="AT334" s="275" t="s">
        <v>207</v>
      </c>
      <c r="AU334" s="275" t="s">
        <v>90</v>
      </c>
      <c r="AY334" s="17" t="s">
        <v>204</v>
      </c>
      <c r="BE334" s="160">
        <f>IF(N334="základná",J334,0)</f>
        <v>0</v>
      </c>
      <c r="BF334" s="160">
        <f>IF(N334="znížená",J334,0)</f>
        <v>0</v>
      </c>
      <c r="BG334" s="160">
        <f>IF(N334="zákl. prenesená",J334,0)</f>
        <v>0</v>
      </c>
      <c r="BH334" s="160">
        <f>IF(N334="zníž. prenesená",J334,0)</f>
        <v>0</v>
      </c>
      <c r="BI334" s="160">
        <f>IF(N334="nulová",J334,0)</f>
        <v>0</v>
      </c>
      <c r="BJ334" s="17" t="s">
        <v>90</v>
      </c>
      <c r="BK334" s="160">
        <f>ROUND(I334*H334,2)</f>
        <v>0</v>
      </c>
      <c r="BL334" s="17" t="s">
        <v>254</v>
      </c>
      <c r="BM334" s="275" t="s">
        <v>652</v>
      </c>
    </row>
    <row r="335" s="13" customFormat="1">
      <c r="A335" s="13"/>
      <c r="B335" s="276"/>
      <c r="C335" s="277"/>
      <c r="D335" s="278" t="s">
        <v>213</v>
      </c>
      <c r="E335" s="279" t="s">
        <v>1</v>
      </c>
      <c r="F335" s="280" t="s">
        <v>256</v>
      </c>
      <c r="G335" s="277"/>
      <c r="H335" s="281">
        <v>26.125</v>
      </c>
      <c r="I335" s="282"/>
      <c r="J335" s="277"/>
      <c r="K335" s="277"/>
      <c r="L335" s="283"/>
      <c r="M335" s="284"/>
      <c r="N335" s="285"/>
      <c r="O335" s="285"/>
      <c r="P335" s="285"/>
      <c r="Q335" s="285"/>
      <c r="R335" s="285"/>
      <c r="S335" s="285"/>
      <c r="T335" s="28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87" t="s">
        <v>213</v>
      </c>
      <c r="AU335" s="287" t="s">
        <v>90</v>
      </c>
      <c r="AV335" s="13" t="s">
        <v>90</v>
      </c>
      <c r="AW335" s="13" t="s">
        <v>33</v>
      </c>
      <c r="AX335" s="13" t="s">
        <v>78</v>
      </c>
      <c r="AY335" s="287" t="s">
        <v>204</v>
      </c>
    </row>
    <row r="336" s="14" customFormat="1">
      <c r="A336" s="14"/>
      <c r="B336" s="288"/>
      <c r="C336" s="289"/>
      <c r="D336" s="278" t="s">
        <v>213</v>
      </c>
      <c r="E336" s="290" t="s">
        <v>1</v>
      </c>
      <c r="F336" s="291" t="s">
        <v>218</v>
      </c>
      <c r="G336" s="289"/>
      <c r="H336" s="292">
        <v>26.125</v>
      </c>
      <c r="I336" s="293"/>
      <c r="J336" s="289"/>
      <c r="K336" s="289"/>
      <c r="L336" s="294"/>
      <c r="M336" s="295"/>
      <c r="N336" s="296"/>
      <c r="O336" s="296"/>
      <c r="P336" s="296"/>
      <c r="Q336" s="296"/>
      <c r="R336" s="296"/>
      <c r="S336" s="296"/>
      <c r="T336" s="29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98" t="s">
        <v>213</v>
      </c>
      <c r="AU336" s="298" t="s">
        <v>90</v>
      </c>
      <c r="AV336" s="14" t="s">
        <v>211</v>
      </c>
      <c r="AW336" s="14" t="s">
        <v>33</v>
      </c>
      <c r="AX336" s="14" t="s">
        <v>85</v>
      </c>
      <c r="AY336" s="298" t="s">
        <v>204</v>
      </c>
    </row>
    <row r="337" s="2" customFormat="1" ht="44.25" customHeight="1">
      <c r="A337" s="40"/>
      <c r="B337" s="41"/>
      <c r="C337" s="263" t="s">
        <v>573</v>
      </c>
      <c r="D337" s="263" t="s">
        <v>207</v>
      </c>
      <c r="E337" s="264" t="s">
        <v>654</v>
      </c>
      <c r="F337" s="265" t="s">
        <v>655</v>
      </c>
      <c r="G337" s="266" t="s">
        <v>210</v>
      </c>
      <c r="H337" s="267">
        <v>79.837000000000003</v>
      </c>
      <c r="I337" s="268"/>
      <c r="J337" s="269">
        <f>ROUND(I337*H337,2)</f>
        <v>0</v>
      </c>
      <c r="K337" s="270"/>
      <c r="L337" s="43"/>
      <c r="M337" s="271" t="s">
        <v>1</v>
      </c>
      <c r="N337" s="272" t="s">
        <v>44</v>
      </c>
      <c r="O337" s="99"/>
      <c r="P337" s="273">
        <f>O337*H337</f>
        <v>0</v>
      </c>
      <c r="Q337" s="273">
        <v>0.00034000000000000002</v>
      </c>
      <c r="R337" s="273">
        <f>Q337*H337</f>
        <v>0.027144580000000001</v>
      </c>
      <c r="S337" s="273">
        <v>0</v>
      </c>
      <c r="T337" s="274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75" t="s">
        <v>254</v>
      </c>
      <c r="AT337" s="275" t="s">
        <v>207</v>
      </c>
      <c r="AU337" s="275" t="s">
        <v>90</v>
      </c>
      <c r="AY337" s="17" t="s">
        <v>204</v>
      </c>
      <c r="BE337" s="160">
        <f>IF(N337="základná",J337,0)</f>
        <v>0</v>
      </c>
      <c r="BF337" s="160">
        <f>IF(N337="znížená",J337,0)</f>
        <v>0</v>
      </c>
      <c r="BG337" s="160">
        <f>IF(N337="zákl. prenesená",J337,0)</f>
        <v>0</v>
      </c>
      <c r="BH337" s="160">
        <f>IF(N337="zníž. prenesená",J337,0)</f>
        <v>0</v>
      </c>
      <c r="BI337" s="160">
        <f>IF(N337="nulová",J337,0)</f>
        <v>0</v>
      </c>
      <c r="BJ337" s="17" t="s">
        <v>90</v>
      </c>
      <c r="BK337" s="160">
        <f>ROUND(I337*H337,2)</f>
        <v>0</v>
      </c>
      <c r="BL337" s="17" t="s">
        <v>254</v>
      </c>
      <c r="BM337" s="275" t="s">
        <v>656</v>
      </c>
    </row>
    <row r="338" s="13" customFormat="1">
      <c r="A338" s="13"/>
      <c r="B338" s="276"/>
      <c r="C338" s="277"/>
      <c r="D338" s="278" t="s">
        <v>213</v>
      </c>
      <c r="E338" s="279" t="s">
        <v>1</v>
      </c>
      <c r="F338" s="280" t="s">
        <v>152</v>
      </c>
      <c r="G338" s="277"/>
      <c r="H338" s="281">
        <v>79.837000000000003</v>
      </c>
      <c r="I338" s="282"/>
      <c r="J338" s="277"/>
      <c r="K338" s="277"/>
      <c r="L338" s="283"/>
      <c r="M338" s="284"/>
      <c r="N338" s="285"/>
      <c r="O338" s="285"/>
      <c r="P338" s="285"/>
      <c r="Q338" s="285"/>
      <c r="R338" s="285"/>
      <c r="S338" s="285"/>
      <c r="T338" s="28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87" t="s">
        <v>213</v>
      </c>
      <c r="AU338" s="287" t="s">
        <v>90</v>
      </c>
      <c r="AV338" s="13" t="s">
        <v>90</v>
      </c>
      <c r="AW338" s="13" t="s">
        <v>33</v>
      </c>
      <c r="AX338" s="13" t="s">
        <v>78</v>
      </c>
      <c r="AY338" s="287" t="s">
        <v>204</v>
      </c>
    </row>
    <row r="339" s="14" customFormat="1">
      <c r="A339" s="14"/>
      <c r="B339" s="288"/>
      <c r="C339" s="289"/>
      <c r="D339" s="278" t="s">
        <v>213</v>
      </c>
      <c r="E339" s="290" t="s">
        <v>1</v>
      </c>
      <c r="F339" s="291" t="s">
        <v>218</v>
      </c>
      <c r="G339" s="289"/>
      <c r="H339" s="292">
        <v>79.837000000000003</v>
      </c>
      <c r="I339" s="293"/>
      <c r="J339" s="289"/>
      <c r="K339" s="289"/>
      <c r="L339" s="294"/>
      <c r="M339" s="295"/>
      <c r="N339" s="296"/>
      <c r="O339" s="296"/>
      <c r="P339" s="296"/>
      <c r="Q339" s="296"/>
      <c r="R339" s="296"/>
      <c r="S339" s="296"/>
      <c r="T339" s="29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98" t="s">
        <v>213</v>
      </c>
      <c r="AU339" s="298" t="s">
        <v>90</v>
      </c>
      <c r="AV339" s="14" t="s">
        <v>211</v>
      </c>
      <c r="AW339" s="14" t="s">
        <v>33</v>
      </c>
      <c r="AX339" s="14" t="s">
        <v>85</v>
      </c>
      <c r="AY339" s="298" t="s">
        <v>204</v>
      </c>
    </row>
    <row r="340" s="12" customFormat="1" ht="25.92" customHeight="1">
      <c r="A340" s="12"/>
      <c r="B340" s="248"/>
      <c r="C340" s="249"/>
      <c r="D340" s="250" t="s">
        <v>77</v>
      </c>
      <c r="E340" s="251" t="s">
        <v>392</v>
      </c>
      <c r="F340" s="251" t="s">
        <v>657</v>
      </c>
      <c r="G340" s="249"/>
      <c r="H340" s="249"/>
      <c r="I340" s="252"/>
      <c r="J340" s="227">
        <f>BK340</f>
        <v>0</v>
      </c>
      <c r="K340" s="249"/>
      <c r="L340" s="253"/>
      <c r="M340" s="254"/>
      <c r="N340" s="255"/>
      <c r="O340" s="255"/>
      <c r="P340" s="256">
        <f>P341</f>
        <v>0</v>
      </c>
      <c r="Q340" s="255"/>
      <c r="R340" s="256">
        <f>R341</f>
        <v>0</v>
      </c>
      <c r="S340" s="255"/>
      <c r="T340" s="257">
        <f>T341</f>
        <v>0.040000000000000001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58" t="s">
        <v>93</v>
      </c>
      <c r="AT340" s="259" t="s">
        <v>77</v>
      </c>
      <c r="AU340" s="259" t="s">
        <v>78</v>
      </c>
      <c r="AY340" s="258" t="s">
        <v>204</v>
      </c>
      <c r="BK340" s="260">
        <f>BK341</f>
        <v>0</v>
      </c>
    </row>
    <row r="341" s="12" customFormat="1" ht="22.8" customHeight="1">
      <c r="A341" s="12"/>
      <c r="B341" s="248"/>
      <c r="C341" s="249"/>
      <c r="D341" s="250" t="s">
        <v>77</v>
      </c>
      <c r="E341" s="261" t="s">
        <v>658</v>
      </c>
      <c r="F341" s="261" t="s">
        <v>659</v>
      </c>
      <c r="G341" s="249"/>
      <c r="H341" s="249"/>
      <c r="I341" s="252"/>
      <c r="J341" s="262">
        <f>BK341</f>
        <v>0</v>
      </c>
      <c r="K341" s="249"/>
      <c r="L341" s="253"/>
      <c r="M341" s="254"/>
      <c r="N341" s="255"/>
      <c r="O341" s="255"/>
      <c r="P341" s="256">
        <f>SUM(P342:P348)</f>
        <v>0</v>
      </c>
      <c r="Q341" s="255"/>
      <c r="R341" s="256">
        <f>SUM(R342:R348)</f>
        <v>0</v>
      </c>
      <c r="S341" s="255"/>
      <c r="T341" s="257">
        <f>SUM(T342:T348)</f>
        <v>0.040000000000000001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58" t="s">
        <v>93</v>
      </c>
      <c r="AT341" s="259" t="s">
        <v>77</v>
      </c>
      <c r="AU341" s="259" t="s">
        <v>85</v>
      </c>
      <c r="AY341" s="258" t="s">
        <v>204</v>
      </c>
      <c r="BK341" s="260">
        <f>SUM(BK342:BK348)</f>
        <v>0</v>
      </c>
    </row>
    <row r="342" s="2" customFormat="1" ht="24.15" customHeight="1">
      <c r="A342" s="40"/>
      <c r="B342" s="41"/>
      <c r="C342" s="263" t="s">
        <v>576</v>
      </c>
      <c r="D342" s="263" t="s">
        <v>207</v>
      </c>
      <c r="E342" s="264" t="s">
        <v>661</v>
      </c>
      <c r="F342" s="265" t="s">
        <v>662</v>
      </c>
      <c r="G342" s="266" t="s">
        <v>292</v>
      </c>
      <c r="H342" s="267">
        <v>2</v>
      </c>
      <c r="I342" s="268"/>
      <c r="J342" s="269">
        <f>ROUND(I342*H342,2)</f>
        <v>0</v>
      </c>
      <c r="K342" s="270"/>
      <c r="L342" s="43"/>
      <c r="M342" s="271" t="s">
        <v>1</v>
      </c>
      <c r="N342" s="272" t="s">
        <v>44</v>
      </c>
      <c r="O342" s="99"/>
      <c r="P342" s="273">
        <f>O342*H342</f>
        <v>0</v>
      </c>
      <c r="Q342" s="273">
        <v>0</v>
      </c>
      <c r="R342" s="273">
        <f>Q342*H342</f>
        <v>0</v>
      </c>
      <c r="S342" s="273">
        <v>0</v>
      </c>
      <c r="T342" s="274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75" t="s">
        <v>535</v>
      </c>
      <c r="AT342" s="275" t="s">
        <v>207</v>
      </c>
      <c r="AU342" s="275" t="s">
        <v>90</v>
      </c>
      <c r="AY342" s="17" t="s">
        <v>204</v>
      </c>
      <c r="BE342" s="160">
        <f>IF(N342="základná",J342,0)</f>
        <v>0</v>
      </c>
      <c r="BF342" s="160">
        <f>IF(N342="znížená",J342,0)</f>
        <v>0</v>
      </c>
      <c r="BG342" s="160">
        <f>IF(N342="zákl. prenesená",J342,0)</f>
        <v>0</v>
      </c>
      <c r="BH342" s="160">
        <f>IF(N342="zníž. prenesená",J342,0)</f>
        <v>0</v>
      </c>
      <c r="BI342" s="160">
        <f>IF(N342="nulová",J342,0)</f>
        <v>0</v>
      </c>
      <c r="BJ342" s="17" t="s">
        <v>90</v>
      </c>
      <c r="BK342" s="160">
        <f>ROUND(I342*H342,2)</f>
        <v>0</v>
      </c>
      <c r="BL342" s="17" t="s">
        <v>535</v>
      </c>
      <c r="BM342" s="275" t="s">
        <v>663</v>
      </c>
    </row>
    <row r="343" s="13" customFormat="1">
      <c r="A343" s="13"/>
      <c r="B343" s="276"/>
      <c r="C343" s="277"/>
      <c r="D343" s="278" t="s">
        <v>213</v>
      </c>
      <c r="E343" s="279" t="s">
        <v>1</v>
      </c>
      <c r="F343" s="280" t="s">
        <v>1128</v>
      </c>
      <c r="G343" s="277"/>
      <c r="H343" s="281">
        <v>1</v>
      </c>
      <c r="I343" s="282"/>
      <c r="J343" s="277"/>
      <c r="K343" s="277"/>
      <c r="L343" s="283"/>
      <c r="M343" s="284"/>
      <c r="N343" s="285"/>
      <c r="O343" s="285"/>
      <c r="P343" s="285"/>
      <c r="Q343" s="285"/>
      <c r="R343" s="285"/>
      <c r="S343" s="285"/>
      <c r="T343" s="28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87" t="s">
        <v>213</v>
      </c>
      <c r="AU343" s="287" t="s">
        <v>90</v>
      </c>
      <c r="AV343" s="13" t="s">
        <v>90</v>
      </c>
      <c r="AW343" s="13" t="s">
        <v>33</v>
      </c>
      <c r="AX343" s="13" t="s">
        <v>78</v>
      </c>
      <c r="AY343" s="287" t="s">
        <v>204</v>
      </c>
    </row>
    <row r="344" s="13" customFormat="1">
      <c r="A344" s="13"/>
      <c r="B344" s="276"/>
      <c r="C344" s="277"/>
      <c r="D344" s="278" t="s">
        <v>213</v>
      </c>
      <c r="E344" s="279" t="s">
        <v>1</v>
      </c>
      <c r="F344" s="280" t="s">
        <v>1129</v>
      </c>
      <c r="G344" s="277"/>
      <c r="H344" s="281">
        <v>1</v>
      </c>
      <c r="I344" s="282"/>
      <c r="J344" s="277"/>
      <c r="K344" s="277"/>
      <c r="L344" s="283"/>
      <c r="M344" s="284"/>
      <c r="N344" s="285"/>
      <c r="O344" s="285"/>
      <c r="P344" s="285"/>
      <c r="Q344" s="285"/>
      <c r="R344" s="285"/>
      <c r="S344" s="285"/>
      <c r="T344" s="28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87" t="s">
        <v>213</v>
      </c>
      <c r="AU344" s="287" t="s">
        <v>90</v>
      </c>
      <c r="AV344" s="13" t="s">
        <v>90</v>
      </c>
      <c r="AW344" s="13" t="s">
        <v>33</v>
      </c>
      <c r="AX344" s="13" t="s">
        <v>78</v>
      </c>
      <c r="AY344" s="287" t="s">
        <v>204</v>
      </c>
    </row>
    <row r="345" s="14" customFormat="1">
      <c r="A345" s="14"/>
      <c r="B345" s="288"/>
      <c r="C345" s="289"/>
      <c r="D345" s="278" t="s">
        <v>213</v>
      </c>
      <c r="E345" s="290" t="s">
        <v>1</v>
      </c>
      <c r="F345" s="291" t="s">
        <v>218</v>
      </c>
      <c r="G345" s="289"/>
      <c r="H345" s="292">
        <v>2</v>
      </c>
      <c r="I345" s="293"/>
      <c r="J345" s="289"/>
      <c r="K345" s="289"/>
      <c r="L345" s="294"/>
      <c r="M345" s="295"/>
      <c r="N345" s="296"/>
      <c r="O345" s="296"/>
      <c r="P345" s="296"/>
      <c r="Q345" s="296"/>
      <c r="R345" s="296"/>
      <c r="S345" s="296"/>
      <c r="T345" s="297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98" t="s">
        <v>213</v>
      </c>
      <c r="AU345" s="298" t="s">
        <v>90</v>
      </c>
      <c r="AV345" s="14" t="s">
        <v>211</v>
      </c>
      <c r="AW345" s="14" t="s">
        <v>33</v>
      </c>
      <c r="AX345" s="14" t="s">
        <v>85</v>
      </c>
      <c r="AY345" s="298" t="s">
        <v>204</v>
      </c>
    </row>
    <row r="346" s="2" customFormat="1" ht="24.15" customHeight="1">
      <c r="A346" s="40"/>
      <c r="B346" s="41"/>
      <c r="C346" s="263" t="s">
        <v>580</v>
      </c>
      <c r="D346" s="263" t="s">
        <v>207</v>
      </c>
      <c r="E346" s="264" t="s">
        <v>668</v>
      </c>
      <c r="F346" s="265" t="s">
        <v>669</v>
      </c>
      <c r="G346" s="266" t="s">
        <v>292</v>
      </c>
      <c r="H346" s="267">
        <v>4</v>
      </c>
      <c r="I346" s="268"/>
      <c r="J346" s="269">
        <f>ROUND(I346*H346,2)</f>
        <v>0</v>
      </c>
      <c r="K346" s="270"/>
      <c r="L346" s="43"/>
      <c r="M346" s="271" t="s">
        <v>1</v>
      </c>
      <c r="N346" s="272" t="s">
        <v>44</v>
      </c>
      <c r="O346" s="99"/>
      <c r="P346" s="273">
        <f>O346*H346</f>
        <v>0</v>
      </c>
      <c r="Q346" s="273">
        <v>0</v>
      </c>
      <c r="R346" s="273">
        <f>Q346*H346</f>
        <v>0</v>
      </c>
      <c r="S346" s="273">
        <v>0.01</v>
      </c>
      <c r="T346" s="274">
        <f>S346*H346</f>
        <v>0.040000000000000001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75" t="s">
        <v>535</v>
      </c>
      <c r="AT346" s="275" t="s">
        <v>207</v>
      </c>
      <c r="AU346" s="275" t="s">
        <v>90</v>
      </c>
      <c r="AY346" s="17" t="s">
        <v>204</v>
      </c>
      <c r="BE346" s="160">
        <f>IF(N346="základná",J346,0)</f>
        <v>0</v>
      </c>
      <c r="BF346" s="160">
        <f>IF(N346="znížená",J346,0)</f>
        <v>0</v>
      </c>
      <c r="BG346" s="160">
        <f>IF(N346="zákl. prenesená",J346,0)</f>
        <v>0</v>
      </c>
      <c r="BH346" s="160">
        <f>IF(N346="zníž. prenesená",J346,0)</f>
        <v>0</v>
      </c>
      <c r="BI346" s="160">
        <f>IF(N346="nulová",J346,0)</f>
        <v>0</v>
      </c>
      <c r="BJ346" s="17" t="s">
        <v>90</v>
      </c>
      <c r="BK346" s="160">
        <f>ROUND(I346*H346,2)</f>
        <v>0</v>
      </c>
      <c r="BL346" s="17" t="s">
        <v>535</v>
      </c>
      <c r="BM346" s="275" t="s">
        <v>670</v>
      </c>
    </row>
    <row r="347" s="13" customFormat="1">
      <c r="A347" s="13"/>
      <c r="B347" s="276"/>
      <c r="C347" s="277"/>
      <c r="D347" s="278" t="s">
        <v>213</v>
      </c>
      <c r="E347" s="279" t="s">
        <v>1</v>
      </c>
      <c r="F347" s="280" t="s">
        <v>1154</v>
      </c>
      <c r="G347" s="277"/>
      <c r="H347" s="281">
        <v>4</v>
      </c>
      <c r="I347" s="282"/>
      <c r="J347" s="277"/>
      <c r="K347" s="277"/>
      <c r="L347" s="283"/>
      <c r="M347" s="284"/>
      <c r="N347" s="285"/>
      <c r="O347" s="285"/>
      <c r="P347" s="285"/>
      <c r="Q347" s="285"/>
      <c r="R347" s="285"/>
      <c r="S347" s="285"/>
      <c r="T347" s="28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87" t="s">
        <v>213</v>
      </c>
      <c r="AU347" s="287" t="s">
        <v>90</v>
      </c>
      <c r="AV347" s="13" t="s">
        <v>90</v>
      </c>
      <c r="AW347" s="13" t="s">
        <v>33</v>
      </c>
      <c r="AX347" s="13" t="s">
        <v>78</v>
      </c>
      <c r="AY347" s="287" t="s">
        <v>204</v>
      </c>
    </row>
    <row r="348" s="14" customFormat="1">
      <c r="A348" s="14"/>
      <c r="B348" s="288"/>
      <c r="C348" s="289"/>
      <c r="D348" s="278" t="s">
        <v>213</v>
      </c>
      <c r="E348" s="290" t="s">
        <v>1</v>
      </c>
      <c r="F348" s="291" t="s">
        <v>218</v>
      </c>
      <c r="G348" s="289"/>
      <c r="H348" s="292">
        <v>4</v>
      </c>
      <c r="I348" s="293"/>
      <c r="J348" s="289"/>
      <c r="K348" s="289"/>
      <c r="L348" s="294"/>
      <c r="M348" s="295"/>
      <c r="N348" s="296"/>
      <c r="O348" s="296"/>
      <c r="P348" s="296"/>
      <c r="Q348" s="296"/>
      <c r="R348" s="296"/>
      <c r="S348" s="296"/>
      <c r="T348" s="297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98" t="s">
        <v>213</v>
      </c>
      <c r="AU348" s="298" t="s">
        <v>90</v>
      </c>
      <c r="AV348" s="14" t="s">
        <v>211</v>
      </c>
      <c r="AW348" s="14" t="s">
        <v>33</v>
      </c>
      <c r="AX348" s="14" t="s">
        <v>85</v>
      </c>
      <c r="AY348" s="298" t="s">
        <v>204</v>
      </c>
    </row>
    <row r="349" s="12" customFormat="1" ht="25.92" customHeight="1">
      <c r="A349" s="12"/>
      <c r="B349" s="248"/>
      <c r="C349" s="249"/>
      <c r="D349" s="250" t="s">
        <v>77</v>
      </c>
      <c r="E349" s="251" t="s">
        <v>674</v>
      </c>
      <c r="F349" s="251" t="s">
        <v>675</v>
      </c>
      <c r="G349" s="249"/>
      <c r="H349" s="249"/>
      <c r="I349" s="252"/>
      <c r="J349" s="227">
        <f>BK349</f>
        <v>0</v>
      </c>
      <c r="K349" s="249"/>
      <c r="L349" s="253"/>
      <c r="M349" s="254"/>
      <c r="N349" s="255"/>
      <c r="O349" s="255"/>
      <c r="P349" s="256">
        <f>P350</f>
        <v>0</v>
      </c>
      <c r="Q349" s="255"/>
      <c r="R349" s="256">
        <f>R350</f>
        <v>0</v>
      </c>
      <c r="S349" s="255"/>
      <c r="T349" s="257">
        <f>T350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58" t="s">
        <v>211</v>
      </c>
      <c r="AT349" s="259" t="s">
        <v>77</v>
      </c>
      <c r="AU349" s="259" t="s">
        <v>78</v>
      </c>
      <c r="AY349" s="258" t="s">
        <v>204</v>
      </c>
      <c r="BK349" s="260">
        <f>BK350</f>
        <v>0</v>
      </c>
    </row>
    <row r="350" s="2" customFormat="1" ht="44.25" customHeight="1">
      <c r="A350" s="40"/>
      <c r="B350" s="41"/>
      <c r="C350" s="263" t="s">
        <v>584</v>
      </c>
      <c r="D350" s="263" t="s">
        <v>207</v>
      </c>
      <c r="E350" s="264" t="s">
        <v>677</v>
      </c>
      <c r="F350" s="265" t="s">
        <v>678</v>
      </c>
      <c r="G350" s="266" t="s">
        <v>679</v>
      </c>
      <c r="H350" s="267">
        <v>5</v>
      </c>
      <c r="I350" s="268"/>
      <c r="J350" s="269">
        <f>ROUND(I350*H350,2)</f>
        <v>0</v>
      </c>
      <c r="K350" s="270"/>
      <c r="L350" s="43"/>
      <c r="M350" s="271" t="s">
        <v>1</v>
      </c>
      <c r="N350" s="272" t="s">
        <v>44</v>
      </c>
      <c r="O350" s="99"/>
      <c r="P350" s="273">
        <f>O350*H350</f>
        <v>0</v>
      </c>
      <c r="Q350" s="273">
        <v>0</v>
      </c>
      <c r="R350" s="273">
        <f>Q350*H350</f>
        <v>0</v>
      </c>
      <c r="S350" s="273">
        <v>0</v>
      </c>
      <c r="T350" s="274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75" t="s">
        <v>680</v>
      </c>
      <c r="AT350" s="275" t="s">
        <v>207</v>
      </c>
      <c r="AU350" s="275" t="s">
        <v>85</v>
      </c>
      <c r="AY350" s="17" t="s">
        <v>204</v>
      </c>
      <c r="BE350" s="160">
        <f>IF(N350="základná",J350,0)</f>
        <v>0</v>
      </c>
      <c r="BF350" s="160">
        <f>IF(N350="znížená",J350,0)</f>
        <v>0</v>
      </c>
      <c r="BG350" s="160">
        <f>IF(N350="zákl. prenesená",J350,0)</f>
        <v>0</v>
      </c>
      <c r="BH350" s="160">
        <f>IF(N350="zníž. prenesená",J350,0)</f>
        <v>0</v>
      </c>
      <c r="BI350" s="160">
        <f>IF(N350="nulová",J350,0)</f>
        <v>0</v>
      </c>
      <c r="BJ350" s="17" t="s">
        <v>90</v>
      </c>
      <c r="BK350" s="160">
        <f>ROUND(I350*H350,2)</f>
        <v>0</v>
      </c>
      <c r="BL350" s="17" t="s">
        <v>680</v>
      </c>
      <c r="BM350" s="275" t="s">
        <v>681</v>
      </c>
    </row>
    <row r="351" s="12" customFormat="1" ht="25.92" customHeight="1">
      <c r="A351" s="12"/>
      <c r="B351" s="248"/>
      <c r="C351" s="249"/>
      <c r="D351" s="250" t="s">
        <v>77</v>
      </c>
      <c r="E351" s="251" t="s">
        <v>183</v>
      </c>
      <c r="F351" s="251" t="s">
        <v>682</v>
      </c>
      <c r="G351" s="249"/>
      <c r="H351" s="249"/>
      <c r="I351" s="252"/>
      <c r="J351" s="227">
        <f>BK351</f>
        <v>0</v>
      </c>
      <c r="K351" s="249"/>
      <c r="L351" s="253"/>
      <c r="M351" s="254"/>
      <c r="N351" s="255"/>
      <c r="O351" s="255"/>
      <c r="P351" s="256">
        <f>SUM(P352:P355)</f>
        <v>0</v>
      </c>
      <c r="Q351" s="255"/>
      <c r="R351" s="256">
        <f>SUM(R352:R355)</f>
        <v>0</v>
      </c>
      <c r="S351" s="255"/>
      <c r="T351" s="257">
        <f>SUM(T352:T355)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58" t="s">
        <v>234</v>
      </c>
      <c r="AT351" s="259" t="s">
        <v>77</v>
      </c>
      <c r="AU351" s="259" t="s">
        <v>78</v>
      </c>
      <c r="AY351" s="258" t="s">
        <v>204</v>
      </c>
      <c r="BK351" s="260">
        <f>SUM(BK352:BK355)</f>
        <v>0</v>
      </c>
    </row>
    <row r="352" s="2" customFormat="1" ht="55.5" customHeight="1">
      <c r="A352" s="40"/>
      <c r="B352" s="41"/>
      <c r="C352" s="263" t="s">
        <v>589</v>
      </c>
      <c r="D352" s="263" t="s">
        <v>207</v>
      </c>
      <c r="E352" s="264" t="s">
        <v>684</v>
      </c>
      <c r="F352" s="265" t="s">
        <v>685</v>
      </c>
      <c r="G352" s="266" t="s">
        <v>686</v>
      </c>
      <c r="H352" s="267">
        <v>1</v>
      </c>
      <c r="I352" s="268"/>
      <c r="J352" s="269">
        <f>ROUND(I352*H352,2)</f>
        <v>0</v>
      </c>
      <c r="K352" s="270"/>
      <c r="L352" s="43"/>
      <c r="M352" s="271" t="s">
        <v>1</v>
      </c>
      <c r="N352" s="272" t="s">
        <v>44</v>
      </c>
      <c r="O352" s="99"/>
      <c r="P352" s="273">
        <f>O352*H352</f>
        <v>0</v>
      </c>
      <c r="Q352" s="273">
        <v>0</v>
      </c>
      <c r="R352" s="273">
        <f>Q352*H352</f>
        <v>0</v>
      </c>
      <c r="S352" s="273">
        <v>0</v>
      </c>
      <c r="T352" s="274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75" t="s">
        <v>687</v>
      </c>
      <c r="AT352" s="275" t="s">
        <v>207</v>
      </c>
      <c r="AU352" s="275" t="s">
        <v>85</v>
      </c>
      <c r="AY352" s="17" t="s">
        <v>204</v>
      </c>
      <c r="BE352" s="160">
        <f>IF(N352="základná",J352,0)</f>
        <v>0</v>
      </c>
      <c r="BF352" s="160">
        <f>IF(N352="znížená",J352,0)</f>
        <v>0</v>
      </c>
      <c r="BG352" s="160">
        <f>IF(N352="zákl. prenesená",J352,0)</f>
        <v>0</v>
      </c>
      <c r="BH352" s="160">
        <f>IF(N352="zníž. prenesená",J352,0)</f>
        <v>0</v>
      </c>
      <c r="BI352" s="160">
        <f>IF(N352="nulová",J352,0)</f>
        <v>0</v>
      </c>
      <c r="BJ352" s="17" t="s">
        <v>90</v>
      </c>
      <c r="BK352" s="160">
        <f>ROUND(I352*H352,2)</f>
        <v>0</v>
      </c>
      <c r="BL352" s="17" t="s">
        <v>687</v>
      </c>
      <c r="BM352" s="275" t="s">
        <v>688</v>
      </c>
    </row>
    <row r="353" s="2" customFormat="1" ht="44.25" customHeight="1">
      <c r="A353" s="40"/>
      <c r="B353" s="41"/>
      <c r="C353" s="263" t="s">
        <v>595</v>
      </c>
      <c r="D353" s="263" t="s">
        <v>207</v>
      </c>
      <c r="E353" s="264" t="s">
        <v>690</v>
      </c>
      <c r="F353" s="265" t="s">
        <v>691</v>
      </c>
      <c r="G353" s="266" t="s">
        <v>210</v>
      </c>
      <c r="H353" s="267">
        <v>30.044</v>
      </c>
      <c r="I353" s="268"/>
      <c r="J353" s="269">
        <f>ROUND(I353*H353,2)</f>
        <v>0</v>
      </c>
      <c r="K353" s="270"/>
      <c r="L353" s="43"/>
      <c r="M353" s="271" t="s">
        <v>1</v>
      </c>
      <c r="N353" s="272" t="s">
        <v>44</v>
      </c>
      <c r="O353" s="99"/>
      <c r="P353" s="273">
        <f>O353*H353</f>
        <v>0</v>
      </c>
      <c r="Q353" s="273">
        <v>0</v>
      </c>
      <c r="R353" s="273">
        <f>Q353*H353</f>
        <v>0</v>
      </c>
      <c r="S353" s="273">
        <v>0</v>
      </c>
      <c r="T353" s="274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75" t="s">
        <v>687</v>
      </c>
      <c r="AT353" s="275" t="s">
        <v>207</v>
      </c>
      <c r="AU353" s="275" t="s">
        <v>85</v>
      </c>
      <c r="AY353" s="17" t="s">
        <v>204</v>
      </c>
      <c r="BE353" s="160">
        <f>IF(N353="základná",J353,0)</f>
        <v>0</v>
      </c>
      <c r="BF353" s="160">
        <f>IF(N353="znížená",J353,0)</f>
        <v>0</v>
      </c>
      <c r="BG353" s="160">
        <f>IF(N353="zákl. prenesená",J353,0)</f>
        <v>0</v>
      </c>
      <c r="BH353" s="160">
        <f>IF(N353="zníž. prenesená",J353,0)</f>
        <v>0</v>
      </c>
      <c r="BI353" s="160">
        <f>IF(N353="nulová",J353,0)</f>
        <v>0</v>
      </c>
      <c r="BJ353" s="17" t="s">
        <v>90</v>
      </c>
      <c r="BK353" s="160">
        <f>ROUND(I353*H353,2)</f>
        <v>0</v>
      </c>
      <c r="BL353" s="17" t="s">
        <v>687</v>
      </c>
      <c r="BM353" s="275" t="s">
        <v>692</v>
      </c>
    </row>
    <row r="354" s="13" customFormat="1">
      <c r="A354" s="13"/>
      <c r="B354" s="276"/>
      <c r="C354" s="277"/>
      <c r="D354" s="278" t="s">
        <v>213</v>
      </c>
      <c r="E354" s="279" t="s">
        <v>1</v>
      </c>
      <c r="F354" s="280" t="s">
        <v>266</v>
      </c>
      <c r="G354" s="277"/>
      <c r="H354" s="281">
        <v>30.044</v>
      </c>
      <c r="I354" s="282"/>
      <c r="J354" s="277"/>
      <c r="K354" s="277"/>
      <c r="L354" s="283"/>
      <c r="M354" s="284"/>
      <c r="N354" s="285"/>
      <c r="O354" s="285"/>
      <c r="P354" s="285"/>
      <c r="Q354" s="285"/>
      <c r="R354" s="285"/>
      <c r="S354" s="285"/>
      <c r="T354" s="28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87" t="s">
        <v>213</v>
      </c>
      <c r="AU354" s="287" t="s">
        <v>85</v>
      </c>
      <c r="AV354" s="13" t="s">
        <v>90</v>
      </c>
      <c r="AW354" s="13" t="s">
        <v>33</v>
      </c>
      <c r="AX354" s="13" t="s">
        <v>78</v>
      </c>
      <c r="AY354" s="287" t="s">
        <v>204</v>
      </c>
    </row>
    <row r="355" s="14" customFormat="1">
      <c r="A355" s="14"/>
      <c r="B355" s="288"/>
      <c r="C355" s="289"/>
      <c r="D355" s="278" t="s">
        <v>213</v>
      </c>
      <c r="E355" s="290" t="s">
        <v>1</v>
      </c>
      <c r="F355" s="291" t="s">
        <v>218</v>
      </c>
      <c r="G355" s="289"/>
      <c r="H355" s="292">
        <v>30.044</v>
      </c>
      <c r="I355" s="293"/>
      <c r="J355" s="289"/>
      <c r="K355" s="289"/>
      <c r="L355" s="294"/>
      <c r="M355" s="295"/>
      <c r="N355" s="296"/>
      <c r="O355" s="296"/>
      <c r="P355" s="296"/>
      <c r="Q355" s="296"/>
      <c r="R355" s="296"/>
      <c r="S355" s="296"/>
      <c r="T355" s="297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98" t="s">
        <v>213</v>
      </c>
      <c r="AU355" s="298" t="s">
        <v>85</v>
      </c>
      <c r="AV355" s="14" t="s">
        <v>211</v>
      </c>
      <c r="AW355" s="14" t="s">
        <v>33</v>
      </c>
      <c r="AX355" s="14" t="s">
        <v>85</v>
      </c>
      <c r="AY355" s="298" t="s">
        <v>204</v>
      </c>
    </row>
    <row r="356" s="12" customFormat="1" ht="25.92" customHeight="1">
      <c r="A356" s="12"/>
      <c r="B356" s="248"/>
      <c r="C356" s="249"/>
      <c r="D356" s="250" t="s">
        <v>77</v>
      </c>
      <c r="E356" s="251" t="s">
        <v>693</v>
      </c>
      <c r="F356" s="251" t="s">
        <v>694</v>
      </c>
      <c r="G356" s="249"/>
      <c r="H356" s="249"/>
      <c r="I356" s="252"/>
      <c r="J356" s="227">
        <f>BK356</f>
        <v>0</v>
      </c>
      <c r="K356" s="249"/>
      <c r="L356" s="253"/>
      <c r="M356" s="254"/>
      <c r="N356" s="255"/>
      <c r="O356" s="255"/>
      <c r="P356" s="256">
        <f>SUM(P357:P359)</f>
        <v>0</v>
      </c>
      <c r="Q356" s="255"/>
      <c r="R356" s="256">
        <f>SUM(R357:R359)</f>
        <v>0</v>
      </c>
      <c r="S356" s="255"/>
      <c r="T356" s="257">
        <f>SUM(T357:T359)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58" t="s">
        <v>85</v>
      </c>
      <c r="AT356" s="259" t="s">
        <v>77</v>
      </c>
      <c r="AU356" s="259" t="s">
        <v>78</v>
      </c>
      <c r="AY356" s="258" t="s">
        <v>204</v>
      </c>
      <c r="BK356" s="260">
        <f>SUM(BK357:BK359)</f>
        <v>0</v>
      </c>
    </row>
    <row r="357" s="2" customFormat="1" ht="55.5" customHeight="1">
      <c r="A357" s="40"/>
      <c r="B357" s="41"/>
      <c r="C357" s="263" t="s">
        <v>599</v>
      </c>
      <c r="D357" s="263" t="s">
        <v>207</v>
      </c>
      <c r="E357" s="264" t="s">
        <v>696</v>
      </c>
      <c r="F357" s="265" t="s">
        <v>697</v>
      </c>
      <c r="G357" s="266" t="s">
        <v>1</v>
      </c>
      <c r="H357" s="267">
        <v>0</v>
      </c>
      <c r="I357" s="268"/>
      <c r="J357" s="269">
        <f>ROUND(I357*H357,2)</f>
        <v>0</v>
      </c>
      <c r="K357" s="270"/>
      <c r="L357" s="43"/>
      <c r="M357" s="271" t="s">
        <v>1</v>
      </c>
      <c r="N357" s="272" t="s">
        <v>44</v>
      </c>
      <c r="O357" s="99"/>
      <c r="P357" s="273">
        <f>O357*H357</f>
        <v>0</v>
      </c>
      <c r="Q357" s="273">
        <v>0</v>
      </c>
      <c r="R357" s="273">
        <f>Q357*H357</f>
        <v>0</v>
      </c>
      <c r="S357" s="273">
        <v>0</v>
      </c>
      <c r="T357" s="274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75" t="s">
        <v>680</v>
      </c>
      <c r="AT357" s="275" t="s">
        <v>207</v>
      </c>
      <c r="AU357" s="275" t="s">
        <v>85</v>
      </c>
      <c r="AY357" s="17" t="s">
        <v>204</v>
      </c>
      <c r="BE357" s="160">
        <f>IF(N357="základná",J357,0)</f>
        <v>0</v>
      </c>
      <c r="BF357" s="160">
        <f>IF(N357="znížená",J357,0)</f>
        <v>0</v>
      </c>
      <c r="BG357" s="160">
        <f>IF(N357="zákl. prenesená",J357,0)</f>
        <v>0</v>
      </c>
      <c r="BH357" s="160">
        <f>IF(N357="zníž. prenesená",J357,0)</f>
        <v>0</v>
      </c>
      <c r="BI357" s="160">
        <f>IF(N357="nulová",J357,0)</f>
        <v>0</v>
      </c>
      <c r="BJ357" s="17" t="s">
        <v>90</v>
      </c>
      <c r="BK357" s="160">
        <f>ROUND(I357*H357,2)</f>
        <v>0</v>
      </c>
      <c r="BL357" s="17" t="s">
        <v>680</v>
      </c>
      <c r="BM357" s="275" t="s">
        <v>698</v>
      </c>
    </row>
    <row r="358" s="2" customFormat="1">
      <c r="A358" s="40"/>
      <c r="B358" s="41"/>
      <c r="C358" s="42"/>
      <c r="D358" s="278" t="s">
        <v>699</v>
      </c>
      <c r="E358" s="42"/>
      <c r="F358" s="321" t="s">
        <v>700</v>
      </c>
      <c r="G358" s="42"/>
      <c r="H358" s="42"/>
      <c r="I358" s="233"/>
      <c r="J358" s="42"/>
      <c r="K358" s="42"/>
      <c r="L358" s="43"/>
      <c r="M358" s="322"/>
      <c r="N358" s="323"/>
      <c r="O358" s="99"/>
      <c r="P358" s="99"/>
      <c r="Q358" s="99"/>
      <c r="R358" s="99"/>
      <c r="S358" s="99"/>
      <c r="T358" s="100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7" t="s">
        <v>699</v>
      </c>
      <c r="AU358" s="17" t="s">
        <v>85</v>
      </c>
    </row>
    <row r="359" s="2" customFormat="1" ht="49.05" customHeight="1">
      <c r="A359" s="40"/>
      <c r="B359" s="41"/>
      <c r="C359" s="263" t="s">
        <v>604</v>
      </c>
      <c r="D359" s="263" t="s">
        <v>207</v>
      </c>
      <c r="E359" s="264" t="s">
        <v>702</v>
      </c>
      <c r="F359" s="265" t="s">
        <v>703</v>
      </c>
      <c r="G359" s="266" t="s">
        <v>1</v>
      </c>
      <c r="H359" s="267">
        <v>0</v>
      </c>
      <c r="I359" s="268"/>
      <c r="J359" s="269">
        <f>ROUND(I359*H359,2)</f>
        <v>0</v>
      </c>
      <c r="K359" s="270"/>
      <c r="L359" s="43"/>
      <c r="M359" s="271" t="s">
        <v>1</v>
      </c>
      <c r="N359" s="272" t="s">
        <v>44</v>
      </c>
      <c r="O359" s="99"/>
      <c r="P359" s="273">
        <f>O359*H359</f>
        <v>0</v>
      </c>
      <c r="Q359" s="273">
        <v>0</v>
      </c>
      <c r="R359" s="273">
        <f>Q359*H359</f>
        <v>0</v>
      </c>
      <c r="S359" s="273">
        <v>0</v>
      </c>
      <c r="T359" s="274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75" t="s">
        <v>680</v>
      </c>
      <c r="AT359" s="275" t="s">
        <v>207</v>
      </c>
      <c r="AU359" s="275" t="s">
        <v>85</v>
      </c>
      <c r="AY359" s="17" t="s">
        <v>204</v>
      </c>
      <c r="BE359" s="160">
        <f>IF(N359="základná",J359,0)</f>
        <v>0</v>
      </c>
      <c r="BF359" s="160">
        <f>IF(N359="znížená",J359,0)</f>
        <v>0</v>
      </c>
      <c r="BG359" s="160">
        <f>IF(N359="zákl. prenesená",J359,0)</f>
        <v>0</v>
      </c>
      <c r="BH359" s="160">
        <f>IF(N359="zníž. prenesená",J359,0)</f>
        <v>0</v>
      </c>
      <c r="BI359" s="160">
        <f>IF(N359="nulová",J359,0)</f>
        <v>0</v>
      </c>
      <c r="BJ359" s="17" t="s">
        <v>90</v>
      </c>
      <c r="BK359" s="160">
        <f>ROUND(I359*H359,2)</f>
        <v>0</v>
      </c>
      <c r="BL359" s="17" t="s">
        <v>680</v>
      </c>
      <c r="BM359" s="275" t="s">
        <v>704</v>
      </c>
    </row>
    <row r="360" s="2" customFormat="1" ht="49.92" customHeight="1">
      <c r="A360" s="40"/>
      <c r="B360" s="41"/>
      <c r="C360" s="42"/>
      <c r="D360" s="42"/>
      <c r="E360" s="251" t="s">
        <v>705</v>
      </c>
      <c r="F360" s="251" t="s">
        <v>706</v>
      </c>
      <c r="G360" s="42"/>
      <c r="H360" s="42"/>
      <c r="I360" s="42"/>
      <c r="J360" s="227">
        <f>BK360</f>
        <v>0</v>
      </c>
      <c r="K360" s="42"/>
      <c r="L360" s="43"/>
      <c r="M360" s="322"/>
      <c r="N360" s="323"/>
      <c r="O360" s="99"/>
      <c r="P360" s="99"/>
      <c r="Q360" s="99"/>
      <c r="R360" s="99"/>
      <c r="S360" s="99"/>
      <c r="T360" s="100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7" t="s">
        <v>77</v>
      </c>
      <c r="AU360" s="17" t="s">
        <v>78</v>
      </c>
      <c r="AY360" s="17" t="s">
        <v>707</v>
      </c>
      <c r="BK360" s="160">
        <f>SUM(BK361:BK365)</f>
        <v>0</v>
      </c>
    </row>
    <row r="361" s="2" customFormat="1" ht="16.32" customHeight="1">
      <c r="A361" s="40"/>
      <c r="B361" s="41"/>
      <c r="C361" s="324" t="s">
        <v>1</v>
      </c>
      <c r="D361" s="324" t="s">
        <v>207</v>
      </c>
      <c r="E361" s="325" t="s">
        <v>1</v>
      </c>
      <c r="F361" s="326" t="s">
        <v>1</v>
      </c>
      <c r="G361" s="327" t="s">
        <v>1</v>
      </c>
      <c r="H361" s="328"/>
      <c r="I361" s="329"/>
      <c r="J361" s="330">
        <f>BK361</f>
        <v>0</v>
      </c>
      <c r="K361" s="270"/>
      <c r="L361" s="43"/>
      <c r="M361" s="331" t="s">
        <v>1</v>
      </c>
      <c r="N361" s="332" t="s">
        <v>44</v>
      </c>
      <c r="O361" s="99"/>
      <c r="P361" s="99"/>
      <c r="Q361" s="99"/>
      <c r="R361" s="99"/>
      <c r="S361" s="99"/>
      <c r="T361" s="100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7" t="s">
        <v>707</v>
      </c>
      <c r="AU361" s="17" t="s">
        <v>85</v>
      </c>
      <c r="AY361" s="17" t="s">
        <v>707</v>
      </c>
      <c r="BE361" s="160">
        <f>IF(N361="základná",J361,0)</f>
        <v>0</v>
      </c>
      <c r="BF361" s="160">
        <f>IF(N361="znížená",J361,0)</f>
        <v>0</v>
      </c>
      <c r="BG361" s="160">
        <f>IF(N361="zákl. prenesená",J361,0)</f>
        <v>0</v>
      </c>
      <c r="BH361" s="160">
        <f>IF(N361="zníž. prenesená",J361,0)</f>
        <v>0</v>
      </c>
      <c r="BI361" s="160">
        <f>IF(N361="nulová",J361,0)</f>
        <v>0</v>
      </c>
      <c r="BJ361" s="17" t="s">
        <v>90</v>
      </c>
      <c r="BK361" s="160">
        <f>I361*H361</f>
        <v>0</v>
      </c>
    </row>
    <row r="362" s="2" customFormat="1" ht="16.32" customHeight="1">
      <c r="A362" s="40"/>
      <c r="B362" s="41"/>
      <c r="C362" s="324" t="s">
        <v>1</v>
      </c>
      <c r="D362" s="324" t="s">
        <v>207</v>
      </c>
      <c r="E362" s="325" t="s">
        <v>1</v>
      </c>
      <c r="F362" s="326" t="s">
        <v>1</v>
      </c>
      <c r="G362" s="327" t="s">
        <v>1</v>
      </c>
      <c r="H362" s="328"/>
      <c r="I362" s="329"/>
      <c r="J362" s="330">
        <f>BK362</f>
        <v>0</v>
      </c>
      <c r="K362" s="270"/>
      <c r="L362" s="43"/>
      <c r="M362" s="331" t="s">
        <v>1</v>
      </c>
      <c r="N362" s="332" t="s">
        <v>44</v>
      </c>
      <c r="O362" s="99"/>
      <c r="P362" s="99"/>
      <c r="Q362" s="99"/>
      <c r="R362" s="99"/>
      <c r="S362" s="99"/>
      <c r="T362" s="100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7" t="s">
        <v>707</v>
      </c>
      <c r="AU362" s="17" t="s">
        <v>85</v>
      </c>
      <c r="AY362" s="17" t="s">
        <v>707</v>
      </c>
      <c r="BE362" s="160">
        <f>IF(N362="základná",J362,0)</f>
        <v>0</v>
      </c>
      <c r="BF362" s="160">
        <f>IF(N362="znížená",J362,0)</f>
        <v>0</v>
      </c>
      <c r="BG362" s="160">
        <f>IF(N362="zákl. prenesená",J362,0)</f>
        <v>0</v>
      </c>
      <c r="BH362" s="160">
        <f>IF(N362="zníž. prenesená",J362,0)</f>
        <v>0</v>
      </c>
      <c r="BI362" s="160">
        <f>IF(N362="nulová",J362,0)</f>
        <v>0</v>
      </c>
      <c r="BJ362" s="17" t="s">
        <v>90</v>
      </c>
      <c r="BK362" s="160">
        <f>I362*H362</f>
        <v>0</v>
      </c>
    </row>
    <row r="363" s="2" customFormat="1" ht="16.32" customHeight="1">
      <c r="A363" s="40"/>
      <c r="B363" s="41"/>
      <c r="C363" s="324" t="s">
        <v>1</v>
      </c>
      <c r="D363" s="324" t="s">
        <v>207</v>
      </c>
      <c r="E363" s="325" t="s">
        <v>1</v>
      </c>
      <c r="F363" s="326" t="s">
        <v>1</v>
      </c>
      <c r="G363" s="327" t="s">
        <v>1</v>
      </c>
      <c r="H363" s="328"/>
      <c r="I363" s="329"/>
      <c r="J363" s="330">
        <f>BK363</f>
        <v>0</v>
      </c>
      <c r="K363" s="270"/>
      <c r="L363" s="43"/>
      <c r="M363" s="331" t="s">
        <v>1</v>
      </c>
      <c r="N363" s="332" t="s">
        <v>44</v>
      </c>
      <c r="O363" s="99"/>
      <c r="P363" s="99"/>
      <c r="Q363" s="99"/>
      <c r="R363" s="99"/>
      <c r="S363" s="99"/>
      <c r="T363" s="100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7" t="s">
        <v>707</v>
      </c>
      <c r="AU363" s="17" t="s">
        <v>85</v>
      </c>
      <c r="AY363" s="17" t="s">
        <v>707</v>
      </c>
      <c r="BE363" s="160">
        <f>IF(N363="základná",J363,0)</f>
        <v>0</v>
      </c>
      <c r="BF363" s="160">
        <f>IF(N363="znížená",J363,0)</f>
        <v>0</v>
      </c>
      <c r="BG363" s="160">
        <f>IF(N363="zákl. prenesená",J363,0)</f>
        <v>0</v>
      </c>
      <c r="BH363" s="160">
        <f>IF(N363="zníž. prenesená",J363,0)</f>
        <v>0</v>
      </c>
      <c r="BI363" s="160">
        <f>IF(N363="nulová",J363,0)</f>
        <v>0</v>
      </c>
      <c r="BJ363" s="17" t="s">
        <v>90</v>
      </c>
      <c r="BK363" s="160">
        <f>I363*H363</f>
        <v>0</v>
      </c>
    </row>
    <row r="364" s="2" customFormat="1" ht="16.32" customHeight="1">
      <c r="A364" s="40"/>
      <c r="B364" s="41"/>
      <c r="C364" s="324" t="s">
        <v>1</v>
      </c>
      <c r="D364" s="324" t="s">
        <v>207</v>
      </c>
      <c r="E364" s="325" t="s">
        <v>1</v>
      </c>
      <c r="F364" s="326" t="s">
        <v>1</v>
      </c>
      <c r="G364" s="327" t="s">
        <v>1</v>
      </c>
      <c r="H364" s="328"/>
      <c r="I364" s="329"/>
      <c r="J364" s="330">
        <f>BK364</f>
        <v>0</v>
      </c>
      <c r="K364" s="270"/>
      <c r="L364" s="43"/>
      <c r="M364" s="331" t="s">
        <v>1</v>
      </c>
      <c r="N364" s="332" t="s">
        <v>44</v>
      </c>
      <c r="O364" s="99"/>
      <c r="P364" s="99"/>
      <c r="Q364" s="99"/>
      <c r="R364" s="99"/>
      <c r="S364" s="99"/>
      <c r="T364" s="100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7" t="s">
        <v>707</v>
      </c>
      <c r="AU364" s="17" t="s">
        <v>85</v>
      </c>
      <c r="AY364" s="17" t="s">
        <v>707</v>
      </c>
      <c r="BE364" s="160">
        <f>IF(N364="základná",J364,0)</f>
        <v>0</v>
      </c>
      <c r="BF364" s="160">
        <f>IF(N364="znížená",J364,0)</f>
        <v>0</v>
      </c>
      <c r="BG364" s="160">
        <f>IF(N364="zákl. prenesená",J364,0)</f>
        <v>0</v>
      </c>
      <c r="BH364" s="160">
        <f>IF(N364="zníž. prenesená",J364,0)</f>
        <v>0</v>
      </c>
      <c r="BI364" s="160">
        <f>IF(N364="nulová",J364,0)</f>
        <v>0</v>
      </c>
      <c r="BJ364" s="17" t="s">
        <v>90</v>
      </c>
      <c r="BK364" s="160">
        <f>I364*H364</f>
        <v>0</v>
      </c>
    </row>
    <row r="365" s="2" customFormat="1" ht="16.32" customHeight="1">
      <c r="A365" s="40"/>
      <c r="B365" s="41"/>
      <c r="C365" s="324" t="s">
        <v>1</v>
      </c>
      <c r="D365" s="324" t="s">
        <v>207</v>
      </c>
      <c r="E365" s="325" t="s">
        <v>1</v>
      </c>
      <c r="F365" s="326" t="s">
        <v>1</v>
      </c>
      <c r="G365" s="327" t="s">
        <v>1</v>
      </c>
      <c r="H365" s="328"/>
      <c r="I365" s="329"/>
      <c r="J365" s="330">
        <f>BK365</f>
        <v>0</v>
      </c>
      <c r="K365" s="270"/>
      <c r="L365" s="43"/>
      <c r="M365" s="331" t="s">
        <v>1</v>
      </c>
      <c r="N365" s="332" t="s">
        <v>44</v>
      </c>
      <c r="O365" s="333"/>
      <c r="P365" s="333"/>
      <c r="Q365" s="333"/>
      <c r="R365" s="333"/>
      <c r="S365" s="333"/>
      <c r="T365" s="334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7" t="s">
        <v>707</v>
      </c>
      <c r="AU365" s="17" t="s">
        <v>85</v>
      </c>
      <c r="AY365" s="17" t="s">
        <v>707</v>
      </c>
      <c r="BE365" s="160">
        <f>IF(N365="základná",J365,0)</f>
        <v>0</v>
      </c>
      <c r="BF365" s="160">
        <f>IF(N365="znížená",J365,0)</f>
        <v>0</v>
      </c>
      <c r="BG365" s="160">
        <f>IF(N365="zákl. prenesená",J365,0)</f>
        <v>0</v>
      </c>
      <c r="BH365" s="160">
        <f>IF(N365="zníž. prenesená",J365,0)</f>
        <v>0</v>
      </c>
      <c r="BI365" s="160">
        <f>IF(N365="nulová",J365,0)</f>
        <v>0</v>
      </c>
      <c r="BJ365" s="17" t="s">
        <v>90</v>
      </c>
      <c r="BK365" s="160">
        <f>I365*H365</f>
        <v>0</v>
      </c>
    </row>
    <row r="366" s="2" customFormat="1" ht="6.96" customHeight="1">
      <c r="A366" s="40"/>
      <c r="B366" s="74"/>
      <c r="C366" s="75"/>
      <c r="D366" s="75"/>
      <c r="E366" s="75"/>
      <c r="F366" s="75"/>
      <c r="G366" s="75"/>
      <c r="H366" s="75"/>
      <c r="I366" s="75"/>
      <c r="J366" s="75"/>
      <c r="K366" s="75"/>
      <c r="L366" s="43"/>
      <c r="M366" s="40"/>
      <c r="O366" s="40"/>
      <c r="P366" s="40"/>
      <c r="Q366" s="40"/>
      <c r="R366" s="40"/>
      <c r="S366" s="40"/>
      <c r="T366" s="40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</row>
  </sheetData>
  <sheetProtection sheet="1" autoFilter="0" formatColumns="0" formatRows="0" objects="1" scenarios="1" spinCount="100000" saltValue="YPVj34duBWjv8kEcZEucmivofN0dgY9hMH/KtCsgCbRQkwy4x3NZdXum2Ycmi7Ix/123z0GHqjfpBNuV0gJxug==" hashValue="2omyQJV7DR2VuHwZ90WDwj49O/50qPRvuzUPBWW9rkQH66rzVOyEws8JhyOZrl0QnceUPrec2g82vDwcU3cDiw==" algorithmName="SHA-512" password="C549"/>
  <autoFilter ref="C149:K365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22:F122"/>
    <mergeCell ref="D123:F123"/>
    <mergeCell ref="D124:F124"/>
    <mergeCell ref="D125:F125"/>
    <mergeCell ref="D126:F126"/>
    <mergeCell ref="E138:H138"/>
    <mergeCell ref="E140:H140"/>
    <mergeCell ref="E142:H142"/>
    <mergeCell ref="L2:V2"/>
  </mergeCells>
  <dataValidations count="2">
    <dataValidation type="list" allowBlank="1" showInputMessage="1" showErrorMessage="1" error="Povolené sú hodnoty K, M." sqref="D361:D366">
      <formula1>"K, M"</formula1>
    </dataValidation>
    <dataValidation type="list" allowBlank="1" showInputMessage="1" showErrorMessage="1" error="Povolené sú hodnoty základná, znížená, nulová." sqref="N361:N366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  <c r="AZ2" s="167" t="s">
        <v>708</v>
      </c>
      <c r="BA2" s="167" t="s">
        <v>1</v>
      </c>
      <c r="BB2" s="167" t="s">
        <v>1</v>
      </c>
      <c r="BC2" s="167" t="s">
        <v>1155</v>
      </c>
      <c r="BD2" s="167" t="s">
        <v>90</v>
      </c>
    </row>
    <row r="3" s="1" customFormat="1" ht="6.96" customHeight="1">
      <c r="B3" s="168"/>
      <c r="C3" s="169"/>
      <c r="D3" s="169"/>
      <c r="E3" s="169"/>
      <c r="F3" s="169"/>
      <c r="G3" s="169"/>
      <c r="H3" s="169"/>
      <c r="I3" s="169"/>
      <c r="J3" s="169"/>
      <c r="K3" s="169"/>
      <c r="L3" s="20"/>
      <c r="AT3" s="17" t="s">
        <v>78</v>
      </c>
      <c r="AZ3" s="167" t="s">
        <v>710</v>
      </c>
      <c r="BA3" s="167" t="s">
        <v>1</v>
      </c>
      <c r="BB3" s="167" t="s">
        <v>1</v>
      </c>
      <c r="BC3" s="167" t="s">
        <v>1156</v>
      </c>
      <c r="BD3" s="167" t="s">
        <v>90</v>
      </c>
    </row>
    <row r="4" s="1" customFormat="1" ht="24.96" customHeight="1">
      <c r="B4" s="20"/>
      <c r="D4" s="170" t="s">
        <v>121</v>
      </c>
      <c r="L4" s="20"/>
      <c r="M4" s="171" t="s">
        <v>9</v>
      </c>
      <c r="AT4" s="17" t="s">
        <v>4</v>
      </c>
      <c r="AZ4" s="167" t="s">
        <v>711</v>
      </c>
      <c r="BA4" s="167" t="s">
        <v>1</v>
      </c>
      <c r="BB4" s="167" t="s">
        <v>1</v>
      </c>
      <c r="BC4" s="167" t="s">
        <v>85</v>
      </c>
      <c r="BD4" s="167" t="s">
        <v>90</v>
      </c>
    </row>
    <row r="5" s="1" customFormat="1" ht="6.96" customHeight="1">
      <c r="B5" s="20"/>
      <c r="L5" s="20"/>
    </row>
    <row r="6" s="1" customFormat="1" ht="12" customHeight="1">
      <c r="B6" s="20"/>
      <c r="D6" s="172" t="s">
        <v>15</v>
      </c>
      <c r="L6" s="20"/>
    </row>
    <row r="7" s="1" customFormat="1" ht="16.5" customHeight="1">
      <c r="B7" s="20"/>
      <c r="E7" s="173" t="str">
        <f>'Rekapitulácia stavby'!K6</f>
        <v>Depo Jurajov Dvor</v>
      </c>
      <c r="F7" s="172"/>
      <c r="G7" s="172"/>
      <c r="H7" s="172"/>
      <c r="L7" s="20"/>
    </row>
    <row r="8">
      <c r="B8" s="20"/>
      <c r="D8" s="172" t="s">
        <v>131</v>
      </c>
      <c r="L8" s="20"/>
    </row>
    <row r="9" s="1" customFormat="1" ht="16.5" customHeight="1">
      <c r="B9" s="20"/>
      <c r="E9" s="173" t="s">
        <v>135</v>
      </c>
      <c r="F9" s="1"/>
      <c r="G9" s="1"/>
      <c r="H9" s="1"/>
      <c r="L9" s="20"/>
    </row>
    <row r="10" s="1" customFormat="1" ht="12" customHeight="1">
      <c r="B10" s="20"/>
      <c r="D10" s="172" t="s">
        <v>138</v>
      </c>
      <c r="L10" s="20"/>
    </row>
    <row r="11" s="2" customFormat="1" ht="16.5" customHeight="1">
      <c r="A11" s="40"/>
      <c r="B11" s="43"/>
      <c r="C11" s="40"/>
      <c r="D11" s="40"/>
      <c r="E11" s="186" t="s">
        <v>1110</v>
      </c>
      <c r="F11" s="40"/>
      <c r="G11" s="40"/>
      <c r="H11" s="40"/>
      <c r="I11" s="40"/>
      <c r="J11" s="40"/>
      <c r="K11" s="40"/>
      <c r="L11" s="7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3"/>
      <c r="C12" s="40"/>
      <c r="D12" s="172" t="s">
        <v>712</v>
      </c>
      <c r="E12" s="40"/>
      <c r="F12" s="40"/>
      <c r="G12" s="40"/>
      <c r="H12" s="40"/>
      <c r="I12" s="40"/>
      <c r="J12" s="40"/>
      <c r="K12" s="40"/>
      <c r="L12" s="7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3"/>
      <c r="C13" s="40"/>
      <c r="D13" s="40"/>
      <c r="E13" s="174" t="s">
        <v>713</v>
      </c>
      <c r="F13" s="40"/>
      <c r="G13" s="40"/>
      <c r="H13" s="40"/>
      <c r="I13" s="40"/>
      <c r="J13" s="40"/>
      <c r="K13" s="40"/>
      <c r="L13" s="7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3"/>
      <c r="C14" s="40"/>
      <c r="D14" s="40"/>
      <c r="E14" s="40"/>
      <c r="F14" s="40"/>
      <c r="G14" s="40"/>
      <c r="H14" s="40"/>
      <c r="I14" s="40"/>
      <c r="J14" s="40"/>
      <c r="K14" s="40"/>
      <c r="L14" s="7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3"/>
      <c r="C15" s="40"/>
      <c r="D15" s="172" t="s">
        <v>17</v>
      </c>
      <c r="E15" s="40"/>
      <c r="F15" s="149" t="s">
        <v>1</v>
      </c>
      <c r="G15" s="40"/>
      <c r="H15" s="40"/>
      <c r="I15" s="172" t="s">
        <v>18</v>
      </c>
      <c r="J15" s="149" t="s">
        <v>1</v>
      </c>
      <c r="K15" s="40"/>
      <c r="L15" s="7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3"/>
      <c r="C16" s="40"/>
      <c r="D16" s="172" t="s">
        <v>19</v>
      </c>
      <c r="E16" s="40"/>
      <c r="F16" s="149" t="s">
        <v>32</v>
      </c>
      <c r="G16" s="40"/>
      <c r="H16" s="40"/>
      <c r="I16" s="172" t="s">
        <v>21</v>
      </c>
      <c r="J16" s="175" t="str">
        <f>'Rekapitulácia stavby'!AN8</f>
        <v>13. 2. 2025</v>
      </c>
      <c r="K16" s="40"/>
      <c r="L16" s="7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3"/>
      <c r="C17" s="40"/>
      <c r="D17" s="40"/>
      <c r="E17" s="40"/>
      <c r="F17" s="40"/>
      <c r="G17" s="40"/>
      <c r="H17" s="40"/>
      <c r="I17" s="40"/>
      <c r="J17" s="40"/>
      <c r="K17" s="40"/>
      <c r="L17" s="7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3"/>
      <c r="C18" s="40"/>
      <c r="D18" s="172" t="s">
        <v>23</v>
      </c>
      <c r="E18" s="40"/>
      <c r="F18" s="40"/>
      <c r="G18" s="40"/>
      <c r="H18" s="40"/>
      <c r="I18" s="172" t="s">
        <v>24</v>
      </c>
      <c r="J18" s="149" t="str">
        <f>IF('Rekapitulácia stavby'!AN10="","",'Rekapitulácia stavby'!AN10)</f>
        <v>00492736</v>
      </c>
      <c r="K18" s="40"/>
      <c r="L18" s="7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3"/>
      <c r="C19" s="40"/>
      <c r="D19" s="40"/>
      <c r="E19" s="149" t="str">
        <f>IF('Rekapitulácia stavby'!E11="","",'Rekapitulácia stavby'!E11)</f>
        <v>Dopravný podnik Bratislava, akciová spoločnosť</v>
      </c>
      <c r="F19" s="40"/>
      <c r="G19" s="40"/>
      <c r="H19" s="40"/>
      <c r="I19" s="172" t="s">
        <v>27</v>
      </c>
      <c r="J19" s="149" t="str">
        <f>IF('Rekapitulácia stavby'!AN11="","",'Rekapitulácia stavby'!AN11)</f>
        <v>SK2020298786</v>
      </c>
      <c r="K19" s="40"/>
      <c r="L19" s="7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3"/>
      <c r="C20" s="40"/>
      <c r="D20" s="40"/>
      <c r="E20" s="40"/>
      <c r="F20" s="40"/>
      <c r="G20" s="40"/>
      <c r="H20" s="40"/>
      <c r="I20" s="40"/>
      <c r="J20" s="40"/>
      <c r="K20" s="40"/>
      <c r="L20" s="7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3"/>
      <c r="C21" s="40"/>
      <c r="D21" s="172" t="s">
        <v>29</v>
      </c>
      <c r="E21" s="40"/>
      <c r="F21" s="40"/>
      <c r="G21" s="40"/>
      <c r="H21" s="40"/>
      <c r="I21" s="172" t="s">
        <v>24</v>
      </c>
      <c r="J21" s="33" t="str">
        <f>'Rekapitulácia stavby'!AN13</f>
        <v>Vyplň údaj</v>
      </c>
      <c r="K21" s="40"/>
      <c r="L21" s="7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3"/>
      <c r="C22" s="40"/>
      <c r="D22" s="40"/>
      <c r="E22" s="33" t="str">
        <f>'Rekapitulácia stavby'!E14</f>
        <v>Vyplň údaj</v>
      </c>
      <c r="F22" s="149"/>
      <c r="G22" s="149"/>
      <c r="H22" s="149"/>
      <c r="I22" s="172" t="s">
        <v>27</v>
      </c>
      <c r="J22" s="33" t="str">
        <f>'Rekapitulácia stavby'!AN14</f>
        <v>Vyplň údaj</v>
      </c>
      <c r="K22" s="40"/>
      <c r="L22" s="7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3"/>
      <c r="C23" s="40"/>
      <c r="D23" s="40"/>
      <c r="E23" s="40"/>
      <c r="F23" s="40"/>
      <c r="G23" s="40"/>
      <c r="H23" s="40"/>
      <c r="I23" s="40"/>
      <c r="J23" s="40"/>
      <c r="K23" s="40"/>
      <c r="L23" s="7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3"/>
      <c r="C24" s="40"/>
      <c r="D24" s="172" t="s">
        <v>31</v>
      </c>
      <c r="E24" s="40"/>
      <c r="F24" s="40"/>
      <c r="G24" s="40"/>
      <c r="H24" s="40"/>
      <c r="I24" s="172" t="s">
        <v>24</v>
      </c>
      <c r="J24" s="149" t="str">
        <f>IF('Rekapitulácia stavby'!AN16="","",'Rekapitulácia stavby'!AN16)</f>
        <v/>
      </c>
      <c r="K24" s="40"/>
      <c r="L24" s="7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3"/>
      <c r="C25" s="40"/>
      <c r="D25" s="40"/>
      <c r="E25" s="149" t="str">
        <f>IF('Rekapitulácia stavby'!E17="","",'Rekapitulácia stavby'!E17)</f>
        <v xml:space="preserve"> </v>
      </c>
      <c r="F25" s="40"/>
      <c r="G25" s="40"/>
      <c r="H25" s="40"/>
      <c r="I25" s="172" t="s">
        <v>27</v>
      </c>
      <c r="J25" s="149" t="str">
        <f>IF('Rekapitulácia stavby'!AN17="","",'Rekapitulácia stavby'!AN17)</f>
        <v/>
      </c>
      <c r="K25" s="40"/>
      <c r="L25" s="71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3"/>
      <c r="C26" s="40"/>
      <c r="D26" s="40"/>
      <c r="E26" s="40"/>
      <c r="F26" s="40"/>
      <c r="G26" s="40"/>
      <c r="H26" s="40"/>
      <c r="I26" s="40"/>
      <c r="J26" s="40"/>
      <c r="K26" s="40"/>
      <c r="L26" s="7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3"/>
      <c r="C27" s="40"/>
      <c r="D27" s="172" t="s">
        <v>34</v>
      </c>
      <c r="E27" s="40"/>
      <c r="F27" s="40"/>
      <c r="G27" s="40"/>
      <c r="H27" s="40"/>
      <c r="I27" s="172" t="s">
        <v>24</v>
      </c>
      <c r="J27" s="149" t="str">
        <f>IF('Rekapitulácia stavby'!AN19="","",'Rekapitulácia stavby'!AN19)</f>
        <v/>
      </c>
      <c r="K27" s="40"/>
      <c r="L27" s="7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3"/>
      <c r="C28" s="40"/>
      <c r="D28" s="40"/>
      <c r="E28" s="149" t="str">
        <f>IF('Rekapitulácia stavby'!E20="","",'Rekapitulácia stavby'!E20)</f>
        <v xml:space="preserve"> </v>
      </c>
      <c r="F28" s="40"/>
      <c r="G28" s="40"/>
      <c r="H28" s="40"/>
      <c r="I28" s="172" t="s">
        <v>27</v>
      </c>
      <c r="J28" s="149" t="str">
        <f>IF('Rekapitulácia stavby'!AN20="","",'Rekapitulácia stavby'!AN20)</f>
        <v/>
      </c>
      <c r="K28" s="40"/>
      <c r="L28" s="7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3"/>
      <c r="C29" s="40"/>
      <c r="D29" s="40"/>
      <c r="E29" s="40"/>
      <c r="F29" s="40"/>
      <c r="G29" s="40"/>
      <c r="H29" s="40"/>
      <c r="I29" s="40"/>
      <c r="J29" s="40"/>
      <c r="K29" s="40"/>
      <c r="L29" s="71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3"/>
      <c r="C30" s="40"/>
      <c r="D30" s="172" t="s">
        <v>35</v>
      </c>
      <c r="E30" s="40"/>
      <c r="F30" s="40"/>
      <c r="G30" s="40"/>
      <c r="H30" s="40"/>
      <c r="I30" s="40"/>
      <c r="J30" s="40"/>
      <c r="K30" s="40"/>
      <c r="L30" s="7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76"/>
      <c r="B31" s="177"/>
      <c r="C31" s="176"/>
      <c r="D31" s="176"/>
      <c r="E31" s="178" t="s">
        <v>1</v>
      </c>
      <c r="F31" s="178"/>
      <c r="G31" s="178"/>
      <c r="H31" s="178"/>
      <c r="I31" s="176"/>
      <c r="J31" s="176"/>
      <c r="K31" s="176"/>
      <c r="L31" s="179"/>
      <c r="S31" s="176"/>
      <c r="T31" s="176"/>
      <c r="U31" s="176"/>
      <c r="V31" s="176"/>
      <c r="W31" s="176"/>
      <c r="X31" s="176"/>
      <c r="Y31" s="176"/>
      <c r="Z31" s="176"/>
      <c r="AA31" s="176"/>
      <c r="AB31" s="176"/>
      <c r="AC31" s="176"/>
      <c r="AD31" s="176"/>
      <c r="AE31" s="176"/>
    </row>
    <row r="32" s="2" customFormat="1" ht="6.96" customHeight="1">
      <c r="A32" s="40"/>
      <c r="B32" s="43"/>
      <c r="C32" s="40"/>
      <c r="D32" s="40"/>
      <c r="E32" s="40"/>
      <c r="F32" s="40"/>
      <c r="G32" s="40"/>
      <c r="H32" s="40"/>
      <c r="I32" s="40"/>
      <c r="J32" s="40"/>
      <c r="K32" s="40"/>
      <c r="L32" s="7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3"/>
      <c r="C33" s="40"/>
      <c r="D33" s="180"/>
      <c r="E33" s="180"/>
      <c r="F33" s="180"/>
      <c r="G33" s="180"/>
      <c r="H33" s="180"/>
      <c r="I33" s="180"/>
      <c r="J33" s="180"/>
      <c r="K33" s="180"/>
      <c r="L33" s="7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3"/>
      <c r="C34" s="40"/>
      <c r="D34" s="149" t="s">
        <v>154</v>
      </c>
      <c r="E34" s="40"/>
      <c r="F34" s="40"/>
      <c r="G34" s="40"/>
      <c r="H34" s="40"/>
      <c r="I34" s="40"/>
      <c r="J34" s="181">
        <f>J100</f>
        <v>0</v>
      </c>
      <c r="K34" s="40"/>
      <c r="L34" s="7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3"/>
      <c r="C35" s="40"/>
      <c r="D35" s="182" t="s">
        <v>109</v>
      </c>
      <c r="E35" s="40"/>
      <c r="F35" s="40"/>
      <c r="G35" s="40"/>
      <c r="H35" s="40"/>
      <c r="I35" s="40"/>
      <c r="J35" s="181">
        <f>J116</f>
        <v>0</v>
      </c>
      <c r="K35" s="40"/>
      <c r="L35" s="7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25.44" customHeight="1">
      <c r="A36" s="40"/>
      <c r="B36" s="43"/>
      <c r="C36" s="40"/>
      <c r="D36" s="183" t="s">
        <v>38</v>
      </c>
      <c r="E36" s="40"/>
      <c r="F36" s="40"/>
      <c r="G36" s="40"/>
      <c r="H36" s="40"/>
      <c r="I36" s="40"/>
      <c r="J36" s="184">
        <f>ROUND(J34 + J35, 2)</f>
        <v>0</v>
      </c>
      <c r="K36" s="40"/>
      <c r="L36" s="7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6.96" customHeight="1">
      <c r="A37" s="40"/>
      <c r="B37" s="43"/>
      <c r="C37" s="40"/>
      <c r="D37" s="180"/>
      <c r="E37" s="180"/>
      <c r="F37" s="180"/>
      <c r="G37" s="180"/>
      <c r="H37" s="180"/>
      <c r="I37" s="180"/>
      <c r="J37" s="180"/>
      <c r="K37" s="180"/>
      <c r="L37" s="7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3"/>
      <c r="C38" s="40"/>
      <c r="D38" s="40"/>
      <c r="E38" s="40"/>
      <c r="F38" s="185" t="s">
        <v>40</v>
      </c>
      <c r="G38" s="40"/>
      <c r="H38" s="40"/>
      <c r="I38" s="185" t="s">
        <v>39</v>
      </c>
      <c r="J38" s="185" t="s">
        <v>41</v>
      </c>
      <c r="K38" s="40"/>
      <c r="L38" s="7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14.4" customHeight="1">
      <c r="A39" s="40"/>
      <c r="B39" s="43"/>
      <c r="C39" s="40"/>
      <c r="D39" s="186" t="s">
        <v>42</v>
      </c>
      <c r="E39" s="187" t="s">
        <v>43</v>
      </c>
      <c r="F39" s="188">
        <f>ROUND((ROUND((SUM(BE116:BE123) + SUM(BE147:BE248)),  2) + SUM(BE250:BE254)), 2)</f>
        <v>0</v>
      </c>
      <c r="G39" s="189"/>
      <c r="H39" s="189"/>
      <c r="I39" s="190">
        <v>0.23000000000000001</v>
      </c>
      <c r="J39" s="188">
        <f>ROUND((ROUND(((SUM(BE116:BE123) + SUM(BE147:BE248))*I39),  2) + (SUM(BE250:BE254)*I39)), 2)</f>
        <v>0</v>
      </c>
      <c r="K39" s="40"/>
      <c r="L39" s="71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43"/>
      <c r="C40" s="40"/>
      <c r="D40" s="40"/>
      <c r="E40" s="187" t="s">
        <v>44</v>
      </c>
      <c r="F40" s="188">
        <f>ROUND((ROUND((SUM(BF116:BF123) + SUM(BF147:BF248)),  2) + SUM(BF250:BF254)), 2)</f>
        <v>0</v>
      </c>
      <c r="G40" s="189"/>
      <c r="H40" s="189"/>
      <c r="I40" s="190">
        <v>0.23000000000000001</v>
      </c>
      <c r="J40" s="188">
        <f>ROUND((ROUND(((SUM(BF116:BF123) + SUM(BF147:BF248))*I40),  2) + (SUM(BF250:BF254)*I40)), 2)</f>
        <v>0</v>
      </c>
      <c r="K40" s="40"/>
      <c r="L40" s="71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3"/>
      <c r="C41" s="40"/>
      <c r="D41" s="40"/>
      <c r="E41" s="172" t="s">
        <v>45</v>
      </c>
      <c r="F41" s="191">
        <f>ROUND((ROUND((SUM(BG116:BG123) + SUM(BG147:BG248)),  2) + SUM(BG250:BG254)), 2)</f>
        <v>0</v>
      </c>
      <c r="G41" s="40"/>
      <c r="H41" s="40"/>
      <c r="I41" s="192">
        <v>0.23000000000000001</v>
      </c>
      <c r="J41" s="191">
        <f>0</f>
        <v>0</v>
      </c>
      <c r="K41" s="40"/>
      <c r="L41" s="71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hidden="1" s="2" customFormat="1" ht="14.4" customHeight="1">
      <c r="A42" s="40"/>
      <c r="B42" s="43"/>
      <c r="C42" s="40"/>
      <c r="D42" s="40"/>
      <c r="E42" s="172" t="s">
        <v>46</v>
      </c>
      <c r="F42" s="191">
        <f>ROUND((ROUND((SUM(BH116:BH123) + SUM(BH147:BH248)),  2) + SUM(BH250:BH254)), 2)</f>
        <v>0</v>
      </c>
      <c r="G42" s="40"/>
      <c r="H42" s="40"/>
      <c r="I42" s="192">
        <v>0.23000000000000001</v>
      </c>
      <c r="J42" s="191">
        <f>0</f>
        <v>0</v>
      </c>
      <c r="K42" s="40"/>
      <c r="L42" s="7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hidden="1" s="2" customFormat="1" ht="14.4" customHeight="1">
      <c r="A43" s="40"/>
      <c r="B43" s="43"/>
      <c r="C43" s="40"/>
      <c r="D43" s="40"/>
      <c r="E43" s="187" t="s">
        <v>47</v>
      </c>
      <c r="F43" s="188">
        <f>ROUND((ROUND((SUM(BI116:BI123) + SUM(BI147:BI248)),  2) + SUM(BI250:BI254)), 2)</f>
        <v>0</v>
      </c>
      <c r="G43" s="189"/>
      <c r="H43" s="189"/>
      <c r="I43" s="190">
        <v>0</v>
      </c>
      <c r="J43" s="188">
        <f>0</f>
        <v>0</v>
      </c>
      <c r="K43" s="40"/>
      <c r="L43" s="71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3"/>
      <c r="C44" s="40"/>
      <c r="D44" s="40"/>
      <c r="E44" s="40"/>
      <c r="F44" s="40"/>
      <c r="G44" s="40"/>
      <c r="H44" s="40"/>
      <c r="I44" s="40"/>
      <c r="J44" s="40"/>
      <c r="K44" s="40"/>
      <c r="L44" s="71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5.44" customHeight="1">
      <c r="A45" s="40"/>
      <c r="B45" s="43"/>
      <c r="C45" s="193"/>
      <c r="D45" s="194" t="s">
        <v>48</v>
      </c>
      <c r="E45" s="195"/>
      <c r="F45" s="195"/>
      <c r="G45" s="196" t="s">
        <v>49</v>
      </c>
      <c r="H45" s="197" t="s">
        <v>50</v>
      </c>
      <c r="I45" s="195"/>
      <c r="J45" s="198">
        <f>SUM(J36:J43)</f>
        <v>0</v>
      </c>
      <c r="K45" s="199"/>
      <c r="L45" s="71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4.4" customHeight="1">
      <c r="A46" s="40"/>
      <c r="B46" s="43"/>
      <c r="C46" s="40"/>
      <c r="D46" s="40"/>
      <c r="E46" s="40"/>
      <c r="F46" s="40"/>
      <c r="G46" s="40"/>
      <c r="H46" s="40"/>
      <c r="I46" s="40"/>
      <c r="J46" s="40"/>
      <c r="K46" s="40"/>
      <c r="L46" s="71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71"/>
      <c r="D50" s="200" t="s">
        <v>51</v>
      </c>
      <c r="E50" s="201"/>
      <c r="F50" s="201"/>
      <c r="G50" s="200" t="s">
        <v>52</v>
      </c>
      <c r="H50" s="201"/>
      <c r="I50" s="201"/>
      <c r="J50" s="201"/>
      <c r="K50" s="201"/>
      <c r="L50" s="71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202" t="s">
        <v>53</v>
      </c>
      <c r="E61" s="203"/>
      <c r="F61" s="204" t="s">
        <v>54</v>
      </c>
      <c r="G61" s="202" t="s">
        <v>53</v>
      </c>
      <c r="H61" s="203"/>
      <c r="I61" s="203"/>
      <c r="J61" s="205" t="s">
        <v>54</v>
      </c>
      <c r="K61" s="203"/>
      <c r="L61" s="71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200" t="s">
        <v>55</v>
      </c>
      <c r="E65" s="206"/>
      <c r="F65" s="206"/>
      <c r="G65" s="200" t="s">
        <v>56</v>
      </c>
      <c r="H65" s="206"/>
      <c r="I65" s="206"/>
      <c r="J65" s="206"/>
      <c r="K65" s="206"/>
      <c r="L65" s="71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202" t="s">
        <v>53</v>
      </c>
      <c r="E76" s="203"/>
      <c r="F76" s="204" t="s">
        <v>54</v>
      </c>
      <c r="G76" s="202" t="s">
        <v>53</v>
      </c>
      <c r="H76" s="203"/>
      <c r="I76" s="203"/>
      <c r="J76" s="205" t="s">
        <v>54</v>
      </c>
      <c r="K76" s="203"/>
      <c r="L76" s="71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207"/>
      <c r="C77" s="208"/>
      <c r="D77" s="208"/>
      <c r="E77" s="208"/>
      <c r="F77" s="208"/>
      <c r="G77" s="208"/>
      <c r="H77" s="208"/>
      <c r="I77" s="208"/>
      <c r="J77" s="208"/>
      <c r="K77" s="208"/>
      <c r="L77" s="71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209"/>
      <c r="C81" s="210"/>
      <c r="D81" s="210"/>
      <c r="E81" s="210"/>
      <c r="F81" s="210"/>
      <c r="G81" s="210"/>
      <c r="H81" s="210"/>
      <c r="I81" s="210"/>
      <c r="J81" s="210"/>
      <c r="K81" s="210"/>
      <c r="L81" s="71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155</v>
      </c>
      <c r="D82" s="42"/>
      <c r="E82" s="42"/>
      <c r="F82" s="42"/>
      <c r="G82" s="42"/>
      <c r="H82" s="42"/>
      <c r="I82" s="42"/>
      <c r="J82" s="42"/>
      <c r="K82" s="42"/>
      <c r="L82" s="71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71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15</v>
      </c>
      <c r="D84" s="42"/>
      <c r="E84" s="42"/>
      <c r="F84" s="42"/>
      <c r="G84" s="42"/>
      <c r="H84" s="42"/>
      <c r="I84" s="42"/>
      <c r="J84" s="42"/>
      <c r="K84" s="42"/>
      <c r="L84" s="71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211" t="str">
        <f>E7</f>
        <v>Depo Jurajov Dvor</v>
      </c>
      <c r="F85" s="32"/>
      <c r="G85" s="32"/>
      <c r="H85" s="32"/>
      <c r="I85" s="42"/>
      <c r="J85" s="42"/>
      <c r="K85" s="42"/>
      <c r="L85" s="71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1"/>
      <c r="C86" s="32" t="s">
        <v>131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211" t="s">
        <v>135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138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40"/>
      <c r="B89" s="41"/>
      <c r="C89" s="42"/>
      <c r="D89" s="42"/>
      <c r="E89" s="335" t="s">
        <v>1110</v>
      </c>
      <c r="F89" s="42"/>
      <c r="G89" s="42"/>
      <c r="H89" s="42"/>
      <c r="I89" s="42"/>
      <c r="J89" s="42"/>
      <c r="K89" s="42"/>
      <c r="L89" s="71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2" t="s">
        <v>712</v>
      </c>
      <c r="D90" s="42"/>
      <c r="E90" s="42"/>
      <c r="F90" s="42"/>
      <c r="G90" s="42"/>
      <c r="H90" s="42"/>
      <c r="I90" s="42"/>
      <c r="J90" s="42"/>
      <c r="K90" s="42"/>
      <c r="L90" s="71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84" t="str">
        <f>E13</f>
        <v>01 - Zdravotechnika</v>
      </c>
      <c r="F91" s="42"/>
      <c r="G91" s="42"/>
      <c r="H91" s="42"/>
      <c r="I91" s="42"/>
      <c r="J91" s="42"/>
      <c r="K91" s="42"/>
      <c r="L91" s="71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71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2" t="s">
        <v>19</v>
      </c>
      <c r="D93" s="42"/>
      <c r="E93" s="42"/>
      <c r="F93" s="27" t="str">
        <f>F16</f>
        <v xml:space="preserve"> </v>
      </c>
      <c r="G93" s="42"/>
      <c r="H93" s="42"/>
      <c r="I93" s="32" t="s">
        <v>21</v>
      </c>
      <c r="J93" s="87" t="str">
        <f>IF(J16="","",J16)</f>
        <v>13. 2. 2025</v>
      </c>
      <c r="K93" s="42"/>
      <c r="L93" s="71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71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2" t="s">
        <v>23</v>
      </c>
      <c r="D95" s="42"/>
      <c r="E95" s="42"/>
      <c r="F95" s="27" t="str">
        <f>E19</f>
        <v>Dopravný podnik Bratislava, akciová spoločnosť</v>
      </c>
      <c r="G95" s="42"/>
      <c r="H95" s="42"/>
      <c r="I95" s="32" t="s">
        <v>31</v>
      </c>
      <c r="J95" s="36" t="str">
        <f>E25</f>
        <v xml:space="preserve"> </v>
      </c>
      <c r="K95" s="42"/>
      <c r="L95" s="71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2" t="s">
        <v>29</v>
      </c>
      <c r="D96" s="42"/>
      <c r="E96" s="42"/>
      <c r="F96" s="27" t="str">
        <f>IF(E22="","",E22)</f>
        <v>Vyplň údaj</v>
      </c>
      <c r="G96" s="42"/>
      <c r="H96" s="42"/>
      <c r="I96" s="32" t="s">
        <v>34</v>
      </c>
      <c r="J96" s="36" t="str">
        <f>E28</f>
        <v xml:space="preserve"> </v>
      </c>
      <c r="K96" s="42"/>
      <c r="L96" s="71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71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9.28" customHeight="1">
      <c r="A98" s="40"/>
      <c r="B98" s="41"/>
      <c r="C98" s="212" t="s">
        <v>156</v>
      </c>
      <c r="D98" s="165"/>
      <c r="E98" s="165"/>
      <c r="F98" s="165"/>
      <c r="G98" s="165"/>
      <c r="H98" s="165"/>
      <c r="I98" s="165"/>
      <c r="J98" s="213" t="s">
        <v>157</v>
      </c>
      <c r="K98" s="165"/>
      <c r="L98" s="71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0.32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71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22.8" customHeight="1">
      <c r="A100" s="40"/>
      <c r="B100" s="41"/>
      <c r="C100" s="214" t="s">
        <v>158</v>
      </c>
      <c r="D100" s="42"/>
      <c r="E100" s="42"/>
      <c r="F100" s="42"/>
      <c r="G100" s="42"/>
      <c r="H100" s="42"/>
      <c r="I100" s="42"/>
      <c r="J100" s="118">
        <f>J147</f>
        <v>0</v>
      </c>
      <c r="K100" s="42"/>
      <c r="L100" s="71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U100" s="17" t="s">
        <v>159</v>
      </c>
    </row>
    <row r="101" s="9" customFormat="1" ht="24.96" customHeight="1">
      <c r="A101" s="9"/>
      <c r="B101" s="215"/>
      <c r="C101" s="216"/>
      <c r="D101" s="217" t="s">
        <v>160</v>
      </c>
      <c r="E101" s="218"/>
      <c r="F101" s="218"/>
      <c r="G101" s="218"/>
      <c r="H101" s="218"/>
      <c r="I101" s="218"/>
      <c r="J101" s="219">
        <f>J148</f>
        <v>0</v>
      </c>
      <c r="K101" s="216"/>
      <c r="L101" s="22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21"/>
      <c r="C102" s="140"/>
      <c r="D102" s="222" t="s">
        <v>161</v>
      </c>
      <c r="E102" s="223"/>
      <c r="F102" s="223"/>
      <c r="G102" s="223"/>
      <c r="H102" s="223"/>
      <c r="I102" s="223"/>
      <c r="J102" s="224">
        <f>J149</f>
        <v>0</v>
      </c>
      <c r="K102" s="140"/>
      <c r="L102" s="22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21"/>
      <c r="C103" s="140"/>
      <c r="D103" s="222" t="s">
        <v>714</v>
      </c>
      <c r="E103" s="223"/>
      <c r="F103" s="223"/>
      <c r="G103" s="223"/>
      <c r="H103" s="223"/>
      <c r="I103" s="223"/>
      <c r="J103" s="224">
        <f>J151</f>
        <v>0</v>
      </c>
      <c r="K103" s="140"/>
      <c r="L103" s="22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21"/>
      <c r="C104" s="140"/>
      <c r="D104" s="222" t="s">
        <v>162</v>
      </c>
      <c r="E104" s="223"/>
      <c r="F104" s="223"/>
      <c r="G104" s="223"/>
      <c r="H104" s="223"/>
      <c r="I104" s="223"/>
      <c r="J104" s="224">
        <f>J156</f>
        <v>0</v>
      </c>
      <c r="K104" s="140"/>
      <c r="L104" s="22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15"/>
      <c r="C105" s="216"/>
      <c r="D105" s="217" t="s">
        <v>164</v>
      </c>
      <c r="E105" s="218"/>
      <c r="F105" s="218"/>
      <c r="G105" s="218"/>
      <c r="H105" s="218"/>
      <c r="I105" s="218"/>
      <c r="J105" s="219">
        <f>J170</f>
        <v>0</v>
      </c>
      <c r="K105" s="216"/>
      <c r="L105" s="22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21"/>
      <c r="C106" s="140"/>
      <c r="D106" s="222" t="s">
        <v>166</v>
      </c>
      <c r="E106" s="223"/>
      <c r="F106" s="223"/>
      <c r="G106" s="223"/>
      <c r="H106" s="223"/>
      <c r="I106" s="223"/>
      <c r="J106" s="224">
        <f>J171</f>
        <v>0</v>
      </c>
      <c r="K106" s="140"/>
      <c r="L106" s="22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21"/>
      <c r="C107" s="140"/>
      <c r="D107" s="222" t="s">
        <v>715</v>
      </c>
      <c r="E107" s="223"/>
      <c r="F107" s="223"/>
      <c r="G107" s="223"/>
      <c r="H107" s="223"/>
      <c r="I107" s="223"/>
      <c r="J107" s="224">
        <f>J185</f>
        <v>0</v>
      </c>
      <c r="K107" s="140"/>
      <c r="L107" s="22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21"/>
      <c r="C108" s="140"/>
      <c r="D108" s="222" t="s">
        <v>167</v>
      </c>
      <c r="E108" s="223"/>
      <c r="F108" s="223"/>
      <c r="G108" s="223"/>
      <c r="H108" s="223"/>
      <c r="I108" s="223"/>
      <c r="J108" s="224">
        <f>J195</f>
        <v>0</v>
      </c>
      <c r="K108" s="140"/>
      <c r="L108" s="22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21"/>
      <c r="C109" s="140"/>
      <c r="D109" s="222" t="s">
        <v>716</v>
      </c>
      <c r="E109" s="223"/>
      <c r="F109" s="223"/>
      <c r="G109" s="223"/>
      <c r="H109" s="223"/>
      <c r="I109" s="223"/>
      <c r="J109" s="224">
        <f>J226</f>
        <v>0</v>
      </c>
      <c r="K109" s="140"/>
      <c r="L109" s="22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21"/>
      <c r="C110" s="140"/>
      <c r="D110" s="222" t="s">
        <v>717</v>
      </c>
      <c r="E110" s="223"/>
      <c r="F110" s="223"/>
      <c r="G110" s="223"/>
      <c r="H110" s="223"/>
      <c r="I110" s="223"/>
      <c r="J110" s="224">
        <f>J231</f>
        <v>0</v>
      </c>
      <c r="K110" s="140"/>
      <c r="L110" s="22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21"/>
      <c r="C111" s="140"/>
      <c r="D111" s="222" t="s">
        <v>173</v>
      </c>
      <c r="E111" s="223"/>
      <c r="F111" s="223"/>
      <c r="G111" s="223"/>
      <c r="H111" s="223"/>
      <c r="I111" s="223"/>
      <c r="J111" s="224">
        <f>J234</f>
        <v>0</v>
      </c>
      <c r="K111" s="140"/>
      <c r="L111" s="22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215"/>
      <c r="C112" s="216"/>
      <c r="D112" s="217" t="s">
        <v>179</v>
      </c>
      <c r="E112" s="218"/>
      <c r="F112" s="218"/>
      <c r="G112" s="218"/>
      <c r="H112" s="218"/>
      <c r="I112" s="218"/>
      <c r="J112" s="219">
        <f>J247</f>
        <v>0</v>
      </c>
      <c r="K112" s="216"/>
      <c r="L112" s="220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9" customFormat="1" ht="21.84" customHeight="1">
      <c r="A113" s="9"/>
      <c r="B113" s="215"/>
      <c r="C113" s="216"/>
      <c r="D113" s="226" t="s">
        <v>180</v>
      </c>
      <c r="E113" s="216"/>
      <c r="F113" s="216"/>
      <c r="G113" s="216"/>
      <c r="H113" s="216"/>
      <c r="I113" s="216"/>
      <c r="J113" s="227">
        <f>J249</f>
        <v>0</v>
      </c>
      <c r="K113" s="216"/>
      <c r="L113" s="220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40"/>
      <c r="B114" s="41"/>
      <c r="C114" s="42"/>
      <c r="D114" s="42"/>
      <c r="E114" s="42"/>
      <c r="F114" s="42"/>
      <c r="G114" s="42"/>
      <c r="H114" s="42"/>
      <c r="I114" s="42"/>
      <c r="J114" s="42"/>
      <c r="K114" s="42"/>
      <c r="L114" s="71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6.96" customHeight="1">
      <c r="A115" s="40"/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71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29.28" customHeight="1">
      <c r="A116" s="40"/>
      <c r="B116" s="41"/>
      <c r="C116" s="214" t="s">
        <v>181</v>
      </c>
      <c r="D116" s="42"/>
      <c r="E116" s="42"/>
      <c r="F116" s="42"/>
      <c r="G116" s="42"/>
      <c r="H116" s="42"/>
      <c r="I116" s="42"/>
      <c r="J116" s="228">
        <f>ROUND(J117 + J118 + J119 + J120 + J121 + J122,2)</f>
        <v>0</v>
      </c>
      <c r="K116" s="42"/>
      <c r="L116" s="71"/>
      <c r="N116" s="229" t="s">
        <v>42</v>
      </c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8" customHeight="1">
      <c r="A117" s="40"/>
      <c r="B117" s="41"/>
      <c r="C117" s="42"/>
      <c r="D117" s="161" t="s">
        <v>182</v>
      </c>
      <c r="E117" s="156"/>
      <c r="F117" s="156"/>
      <c r="G117" s="42"/>
      <c r="H117" s="42"/>
      <c r="I117" s="42"/>
      <c r="J117" s="157">
        <v>0</v>
      </c>
      <c r="K117" s="42"/>
      <c r="L117" s="230"/>
      <c r="M117" s="231"/>
      <c r="N117" s="232" t="s">
        <v>44</v>
      </c>
      <c r="O117" s="231"/>
      <c r="P117" s="231"/>
      <c r="Q117" s="231"/>
      <c r="R117" s="231"/>
      <c r="S117" s="233"/>
      <c r="T117" s="233"/>
      <c r="U117" s="233"/>
      <c r="V117" s="233"/>
      <c r="W117" s="233"/>
      <c r="X117" s="233"/>
      <c r="Y117" s="233"/>
      <c r="Z117" s="233"/>
      <c r="AA117" s="233"/>
      <c r="AB117" s="233"/>
      <c r="AC117" s="233"/>
      <c r="AD117" s="233"/>
      <c r="AE117" s="233"/>
      <c r="AF117" s="231"/>
      <c r="AG117" s="231"/>
      <c r="AH117" s="231"/>
      <c r="AI117" s="231"/>
      <c r="AJ117" s="231"/>
      <c r="AK117" s="231"/>
      <c r="AL117" s="231"/>
      <c r="AM117" s="231"/>
      <c r="AN117" s="231"/>
      <c r="AO117" s="231"/>
      <c r="AP117" s="231"/>
      <c r="AQ117" s="231"/>
      <c r="AR117" s="231"/>
      <c r="AS117" s="231"/>
      <c r="AT117" s="231"/>
      <c r="AU117" s="231"/>
      <c r="AV117" s="231"/>
      <c r="AW117" s="231"/>
      <c r="AX117" s="231"/>
      <c r="AY117" s="234" t="s">
        <v>183</v>
      </c>
      <c r="AZ117" s="231"/>
      <c r="BA117" s="231"/>
      <c r="BB117" s="231"/>
      <c r="BC117" s="231"/>
      <c r="BD117" s="231"/>
      <c r="BE117" s="235">
        <f>IF(N117="základná",J117,0)</f>
        <v>0</v>
      </c>
      <c r="BF117" s="235">
        <f>IF(N117="znížená",J117,0)</f>
        <v>0</v>
      </c>
      <c r="BG117" s="235">
        <f>IF(N117="zákl. prenesená",J117,0)</f>
        <v>0</v>
      </c>
      <c r="BH117" s="235">
        <f>IF(N117="zníž. prenesená",J117,0)</f>
        <v>0</v>
      </c>
      <c r="BI117" s="235">
        <f>IF(N117="nulová",J117,0)</f>
        <v>0</v>
      </c>
      <c r="BJ117" s="234" t="s">
        <v>90</v>
      </c>
      <c r="BK117" s="231"/>
      <c r="BL117" s="231"/>
      <c r="BM117" s="231"/>
    </row>
    <row r="118" s="2" customFormat="1" ht="18" customHeight="1">
      <c r="A118" s="40"/>
      <c r="B118" s="41"/>
      <c r="C118" s="42"/>
      <c r="D118" s="161" t="s">
        <v>184</v>
      </c>
      <c r="E118" s="156"/>
      <c r="F118" s="156"/>
      <c r="G118" s="42"/>
      <c r="H118" s="42"/>
      <c r="I118" s="42"/>
      <c r="J118" s="157">
        <v>0</v>
      </c>
      <c r="K118" s="42"/>
      <c r="L118" s="230"/>
      <c r="M118" s="231"/>
      <c r="N118" s="232" t="s">
        <v>44</v>
      </c>
      <c r="O118" s="231"/>
      <c r="P118" s="231"/>
      <c r="Q118" s="231"/>
      <c r="R118" s="231"/>
      <c r="S118" s="233"/>
      <c r="T118" s="233"/>
      <c r="U118" s="233"/>
      <c r="V118" s="233"/>
      <c r="W118" s="233"/>
      <c r="X118" s="233"/>
      <c r="Y118" s="233"/>
      <c r="Z118" s="233"/>
      <c r="AA118" s="233"/>
      <c r="AB118" s="233"/>
      <c r="AC118" s="233"/>
      <c r="AD118" s="233"/>
      <c r="AE118" s="233"/>
      <c r="AF118" s="231"/>
      <c r="AG118" s="231"/>
      <c r="AH118" s="231"/>
      <c r="AI118" s="231"/>
      <c r="AJ118" s="231"/>
      <c r="AK118" s="231"/>
      <c r="AL118" s="231"/>
      <c r="AM118" s="231"/>
      <c r="AN118" s="231"/>
      <c r="AO118" s="231"/>
      <c r="AP118" s="231"/>
      <c r="AQ118" s="231"/>
      <c r="AR118" s="231"/>
      <c r="AS118" s="231"/>
      <c r="AT118" s="231"/>
      <c r="AU118" s="231"/>
      <c r="AV118" s="231"/>
      <c r="AW118" s="231"/>
      <c r="AX118" s="231"/>
      <c r="AY118" s="234" t="s">
        <v>183</v>
      </c>
      <c r="AZ118" s="231"/>
      <c r="BA118" s="231"/>
      <c r="BB118" s="231"/>
      <c r="BC118" s="231"/>
      <c r="BD118" s="231"/>
      <c r="BE118" s="235">
        <f>IF(N118="základná",J118,0)</f>
        <v>0</v>
      </c>
      <c r="BF118" s="235">
        <f>IF(N118="znížená",J118,0)</f>
        <v>0</v>
      </c>
      <c r="BG118" s="235">
        <f>IF(N118="zákl. prenesená",J118,0)</f>
        <v>0</v>
      </c>
      <c r="BH118" s="235">
        <f>IF(N118="zníž. prenesená",J118,0)</f>
        <v>0</v>
      </c>
      <c r="BI118" s="235">
        <f>IF(N118="nulová",J118,0)</f>
        <v>0</v>
      </c>
      <c r="BJ118" s="234" t="s">
        <v>90</v>
      </c>
      <c r="BK118" s="231"/>
      <c r="BL118" s="231"/>
      <c r="BM118" s="231"/>
    </row>
    <row r="119" s="2" customFormat="1" ht="18" customHeight="1">
      <c r="A119" s="40"/>
      <c r="B119" s="41"/>
      <c r="C119" s="42"/>
      <c r="D119" s="161" t="s">
        <v>185</v>
      </c>
      <c r="E119" s="156"/>
      <c r="F119" s="156"/>
      <c r="G119" s="42"/>
      <c r="H119" s="42"/>
      <c r="I119" s="42"/>
      <c r="J119" s="157">
        <v>0</v>
      </c>
      <c r="K119" s="42"/>
      <c r="L119" s="230"/>
      <c r="M119" s="231"/>
      <c r="N119" s="232" t="s">
        <v>44</v>
      </c>
      <c r="O119" s="231"/>
      <c r="P119" s="231"/>
      <c r="Q119" s="231"/>
      <c r="R119" s="231"/>
      <c r="S119" s="233"/>
      <c r="T119" s="233"/>
      <c r="U119" s="233"/>
      <c r="V119" s="233"/>
      <c r="W119" s="233"/>
      <c r="X119" s="233"/>
      <c r="Y119" s="233"/>
      <c r="Z119" s="233"/>
      <c r="AA119" s="233"/>
      <c r="AB119" s="233"/>
      <c r="AC119" s="233"/>
      <c r="AD119" s="233"/>
      <c r="AE119" s="233"/>
      <c r="AF119" s="231"/>
      <c r="AG119" s="231"/>
      <c r="AH119" s="231"/>
      <c r="AI119" s="231"/>
      <c r="AJ119" s="231"/>
      <c r="AK119" s="231"/>
      <c r="AL119" s="231"/>
      <c r="AM119" s="231"/>
      <c r="AN119" s="231"/>
      <c r="AO119" s="231"/>
      <c r="AP119" s="231"/>
      <c r="AQ119" s="231"/>
      <c r="AR119" s="231"/>
      <c r="AS119" s="231"/>
      <c r="AT119" s="231"/>
      <c r="AU119" s="231"/>
      <c r="AV119" s="231"/>
      <c r="AW119" s="231"/>
      <c r="AX119" s="231"/>
      <c r="AY119" s="234" t="s">
        <v>183</v>
      </c>
      <c r="AZ119" s="231"/>
      <c r="BA119" s="231"/>
      <c r="BB119" s="231"/>
      <c r="BC119" s="231"/>
      <c r="BD119" s="231"/>
      <c r="BE119" s="235">
        <f>IF(N119="základná",J119,0)</f>
        <v>0</v>
      </c>
      <c r="BF119" s="235">
        <f>IF(N119="znížená",J119,0)</f>
        <v>0</v>
      </c>
      <c r="BG119" s="235">
        <f>IF(N119="zákl. prenesená",J119,0)</f>
        <v>0</v>
      </c>
      <c r="BH119" s="235">
        <f>IF(N119="zníž. prenesená",J119,0)</f>
        <v>0</v>
      </c>
      <c r="BI119" s="235">
        <f>IF(N119="nulová",J119,0)</f>
        <v>0</v>
      </c>
      <c r="BJ119" s="234" t="s">
        <v>90</v>
      </c>
      <c r="BK119" s="231"/>
      <c r="BL119" s="231"/>
      <c r="BM119" s="231"/>
    </row>
    <row r="120" s="2" customFormat="1" ht="18" customHeight="1">
      <c r="A120" s="40"/>
      <c r="B120" s="41"/>
      <c r="C120" s="42"/>
      <c r="D120" s="161" t="s">
        <v>186</v>
      </c>
      <c r="E120" s="156"/>
      <c r="F120" s="156"/>
      <c r="G120" s="42"/>
      <c r="H120" s="42"/>
      <c r="I120" s="42"/>
      <c r="J120" s="157">
        <v>0</v>
      </c>
      <c r="K120" s="42"/>
      <c r="L120" s="230"/>
      <c r="M120" s="231"/>
      <c r="N120" s="232" t="s">
        <v>44</v>
      </c>
      <c r="O120" s="231"/>
      <c r="P120" s="231"/>
      <c r="Q120" s="231"/>
      <c r="R120" s="231"/>
      <c r="S120" s="233"/>
      <c r="T120" s="233"/>
      <c r="U120" s="233"/>
      <c r="V120" s="233"/>
      <c r="W120" s="233"/>
      <c r="X120" s="233"/>
      <c r="Y120" s="233"/>
      <c r="Z120" s="233"/>
      <c r="AA120" s="233"/>
      <c r="AB120" s="233"/>
      <c r="AC120" s="233"/>
      <c r="AD120" s="233"/>
      <c r="AE120" s="233"/>
      <c r="AF120" s="231"/>
      <c r="AG120" s="231"/>
      <c r="AH120" s="231"/>
      <c r="AI120" s="231"/>
      <c r="AJ120" s="231"/>
      <c r="AK120" s="231"/>
      <c r="AL120" s="231"/>
      <c r="AM120" s="231"/>
      <c r="AN120" s="231"/>
      <c r="AO120" s="231"/>
      <c r="AP120" s="231"/>
      <c r="AQ120" s="231"/>
      <c r="AR120" s="231"/>
      <c r="AS120" s="231"/>
      <c r="AT120" s="231"/>
      <c r="AU120" s="231"/>
      <c r="AV120" s="231"/>
      <c r="AW120" s="231"/>
      <c r="AX120" s="231"/>
      <c r="AY120" s="234" t="s">
        <v>183</v>
      </c>
      <c r="AZ120" s="231"/>
      <c r="BA120" s="231"/>
      <c r="BB120" s="231"/>
      <c r="BC120" s="231"/>
      <c r="BD120" s="231"/>
      <c r="BE120" s="235">
        <f>IF(N120="základná",J120,0)</f>
        <v>0</v>
      </c>
      <c r="BF120" s="235">
        <f>IF(N120="znížená",J120,0)</f>
        <v>0</v>
      </c>
      <c r="BG120" s="235">
        <f>IF(N120="zákl. prenesená",J120,0)</f>
        <v>0</v>
      </c>
      <c r="BH120" s="235">
        <f>IF(N120="zníž. prenesená",J120,0)</f>
        <v>0</v>
      </c>
      <c r="BI120" s="235">
        <f>IF(N120="nulová",J120,0)</f>
        <v>0</v>
      </c>
      <c r="BJ120" s="234" t="s">
        <v>90</v>
      </c>
      <c r="BK120" s="231"/>
      <c r="BL120" s="231"/>
      <c r="BM120" s="231"/>
    </row>
    <row r="121" s="2" customFormat="1" ht="18" customHeight="1">
      <c r="A121" s="40"/>
      <c r="B121" s="41"/>
      <c r="C121" s="42"/>
      <c r="D121" s="161" t="s">
        <v>187</v>
      </c>
      <c r="E121" s="156"/>
      <c r="F121" s="156"/>
      <c r="G121" s="42"/>
      <c r="H121" s="42"/>
      <c r="I121" s="42"/>
      <c r="J121" s="157">
        <v>0</v>
      </c>
      <c r="K121" s="42"/>
      <c r="L121" s="230"/>
      <c r="M121" s="231"/>
      <c r="N121" s="232" t="s">
        <v>44</v>
      </c>
      <c r="O121" s="231"/>
      <c r="P121" s="231"/>
      <c r="Q121" s="231"/>
      <c r="R121" s="231"/>
      <c r="S121" s="233"/>
      <c r="T121" s="233"/>
      <c r="U121" s="233"/>
      <c r="V121" s="233"/>
      <c r="W121" s="233"/>
      <c r="X121" s="233"/>
      <c r="Y121" s="233"/>
      <c r="Z121" s="233"/>
      <c r="AA121" s="233"/>
      <c r="AB121" s="233"/>
      <c r="AC121" s="233"/>
      <c r="AD121" s="233"/>
      <c r="AE121" s="233"/>
      <c r="AF121" s="231"/>
      <c r="AG121" s="231"/>
      <c r="AH121" s="231"/>
      <c r="AI121" s="231"/>
      <c r="AJ121" s="231"/>
      <c r="AK121" s="231"/>
      <c r="AL121" s="231"/>
      <c r="AM121" s="231"/>
      <c r="AN121" s="231"/>
      <c r="AO121" s="231"/>
      <c r="AP121" s="231"/>
      <c r="AQ121" s="231"/>
      <c r="AR121" s="231"/>
      <c r="AS121" s="231"/>
      <c r="AT121" s="231"/>
      <c r="AU121" s="231"/>
      <c r="AV121" s="231"/>
      <c r="AW121" s="231"/>
      <c r="AX121" s="231"/>
      <c r="AY121" s="234" t="s">
        <v>183</v>
      </c>
      <c r="AZ121" s="231"/>
      <c r="BA121" s="231"/>
      <c r="BB121" s="231"/>
      <c r="BC121" s="231"/>
      <c r="BD121" s="231"/>
      <c r="BE121" s="235">
        <f>IF(N121="základná",J121,0)</f>
        <v>0</v>
      </c>
      <c r="BF121" s="235">
        <f>IF(N121="znížená",J121,0)</f>
        <v>0</v>
      </c>
      <c r="BG121" s="235">
        <f>IF(N121="zákl. prenesená",J121,0)</f>
        <v>0</v>
      </c>
      <c r="BH121" s="235">
        <f>IF(N121="zníž. prenesená",J121,0)</f>
        <v>0</v>
      </c>
      <c r="BI121" s="235">
        <f>IF(N121="nulová",J121,0)</f>
        <v>0</v>
      </c>
      <c r="BJ121" s="234" t="s">
        <v>90</v>
      </c>
      <c r="BK121" s="231"/>
      <c r="BL121" s="231"/>
      <c r="BM121" s="231"/>
    </row>
    <row r="122" s="2" customFormat="1" ht="18" customHeight="1">
      <c r="A122" s="40"/>
      <c r="B122" s="41"/>
      <c r="C122" s="42"/>
      <c r="D122" s="156" t="s">
        <v>188</v>
      </c>
      <c r="E122" s="42"/>
      <c r="F122" s="42"/>
      <c r="G122" s="42"/>
      <c r="H122" s="42"/>
      <c r="I122" s="42"/>
      <c r="J122" s="157">
        <f>ROUND(J34*T122,2)</f>
        <v>0</v>
      </c>
      <c r="K122" s="42"/>
      <c r="L122" s="230"/>
      <c r="M122" s="231"/>
      <c r="N122" s="232" t="s">
        <v>44</v>
      </c>
      <c r="O122" s="231"/>
      <c r="P122" s="231"/>
      <c r="Q122" s="231"/>
      <c r="R122" s="231"/>
      <c r="S122" s="233"/>
      <c r="T122" s="233"/>
      <c r="U122" s="233"/>
      <c r="V122" s="233"/>
      <c r="W122" s="233"/>
      <c r="X122" s="233"/>
      <c r="Y122" s="233"/>
      <c r="Z122" s="233"/>
      <c r="AA122" s="233"/>
      <c r="AB122" s="233"/>
      <c r="AC122" s="233"/>
      <c r="AD122" s="233"/>
      <c r="AE122" s="233"/>
      <c r="AF122" s="231"/>
      <c r="AG122" s="231"/>
      <c r="AH122" s="231"/>
      <c r="AI122" s="231"/>
      <c r="AJ122" s="231"/>
      <c r="AK122" s="231"/>
      <c r="AL122" s="231"/>
      <c r="AM122" s="231"/>
      <c r="AN122" s="231"/>
      <c r="AO122" s="231"/>
      <c r="AP122" s="231"/>
      <c r="AQ122" s="231"/>
      <c r="AR122" s="231"/>
      <c r="AS122" s="231"/>
      <c r="AT122" s="231"/>
      <c r="AU122" s="231"/>
      <c r="AV122" s="231"/>
      <c r="AW122" s="231"/>
      <c r="AX122" s="231"/>
      <c r="AY122" s="234" t="s">
        <v>189</v>
      </c>
      <c r="AZ122" s="231"/>
      <c r="BA122" s="231"/>
      <c r="BB122" s="231"/>
      <c r="BC122" s="231"/>
      <c r="BD122" s="231"/>
      <c r="BE122" s="235">
        <f>IF(N122="základná",J122,0)</f>
        <v>0</v>
      </c>
      <c r="BF122" s="235">
        <f>IF(N122="znížená",J122,0)</f>
        <v>0</v>
      </c>
      <c r="BG122" s="235">
        <f>IF(N122="zákl. prenesená",J122,0)</f>
        <v>0</v>
      </c>
      <c r="BH122" s="235">
        <f>IF(N122="zníž. prenesená",J122,0)</f>
        <v>0</v>
      </c>
      <c r="BI122" s="235">
        <f>IF(N122="nulová",J122,0)</f>
        <v>0</v>
      </c>
      <c r="BJ122" s="234" t="s">
        <v>90</v>
      </c>
      <c r="BK122" s="231"/>
      <c r="BL122" s="231"/>
      <c r="BM122" s="231"/>
    </row>
    <row r="123" s="2" customFormat="1">
      <c r="A123" s="40"/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71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29.28" customHeight="1">
      <c r="A124" s="40"/>
      <c r="B124" s="41"/>
      <c r="C124" s="164" t="s">
        <v>114</v>
      </c>
      <c r="D124" s="165"/>
      <c r="E124" s="165"/>
      <c r="F124" s="165"/>
      <c r="G124" s="165"/>
      <c r="H124" s="165"/>
      <c r="I124" s="165"/>
      <c r="J124" s="166">
        <f>ROUND(J100+J116,2)</f>
        <v>0</v>
      </c>
      <c r="K124" s="165"/>
      <c r="L124" s="71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6.96" customHeight="1">
      <c r="A125" s="40"/>
      <c r="B125" s="74"/>
      <c r="C125" s="75"/>
      <c r="D125" s="75"/>
      <c r="E125" s="75"/>
      <c r="F125" s="75"/>
      <c r="G125" s="75"/>
      <c r="H125" s="75"/>
      <c r="I125" s="75"/>
      <c r="J125" s="75"/>
      <c r="K125" s="75"/>
      <c r="L125" s="71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9" s="2" customFormat="1" ht="6.96" customHeight="1">
      <c r="A129" s="40"/>
      <c r="B129" s="76"/>
      <c r="C129" s="77"/>
      <c r="D129" s="77"/>
      <c r="E129" s="77"/>
      <c r="F129" s="77"/>
      <c r="G129" s="77"/>
      <c r="H129" s="77"/>
      <c r="I129" s="77"/>
      <c r="J129" s="77"/>
      <c r="K129" s="77"/>
      <c r="L129" s="71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2" customFormat="1" ht="24.96" customHeight="1">
      <c r="A130" s="40"/>
      <c r="B130" s="41"/>
      <c r="C130" s="23" t="s">
        <v>190</v>
      </c>
      <c r="D130" s="42"/>
      <c r="E130" s="42"/>
      <c r="F130" s="42"/>
      <c r="G130" s="42"/>
      <c r="H130" s="42"/>
      <c r="I130" s="42"/>
      <c r="J130" s="42"/>
      <c r="K130" s="42"/>
      <c r="L130" s="71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="2" customFormat="1" ht="6.96" customHeight="1">
      <c r="A131" s="40"/>
      <c r="B131" s="41"/>
      <c r="C131" s="42"/>
      <c r="D131" s="42"/>
      <c r="E131" s="42"/>
      <c r="F131" s="42"/>
      <c r="G131" s="42"/>
      <c r="H131" s="42"/>
      <c r="I131" s="42"/>
      <c r="J131" s="42"/>
      <c r="K131" s="42"/>
      <c r="L131" s="71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  <row r="132" s="2" customFormat="1" ht="12" customHeight="1">
      <c r="A132" s="40"/>
      <c r="B132" s="41"/>
      <c r="C132" s="32" t="s">
        <v>15</v>
      </c>
      <c r="D132" s="42"/>
      <c r="E132" s="42"/>
      <c r="F132" s="42"/>
      <c r="G132" s="42"/>
      <c r="H132" s="42"/>
      <c r="I132" s="42"/>
      <c r="J132" s="42"/>
      <c r="K132" s="42"/>
      <c r="L132" s="71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  <row r="133" s="2" customFormat="1" ht="16.5" customHeight="1">
      <c r="A133" s="40"/>
      <c r="B133" s="41"/>
      <c r="C133" s="42"/>
      <c r="D133" s="42"/>
      <c r="E133" s="211" t="str">
        <f>E7</f>
        <v>Depo Jurajov Dvor</v>
      </c>
      <c r="F133" s="32"/>
      <c r="G133" s="32"/>
      <c r="H133" s="32"/>
      <c r="I133" s="42"/>
      <c r="J133" s="42"/>
      <c r="K133" s="42"/>
      <c r="L133" s="71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</row>
    <row r="134" s="1" customFormat="1" ht="12" customHeight="1">
      <c r="B134" s="21"/>
      <c r="C134" s="32" t="s">
        <v>131</v>
      </c>
      <c r="D134" s="22"/>
      <c r="E134" s="22"/>
      <c r="F134" s="22"/>
      <c r="G134" s="22"/>
      <c r="H134" s="22"/>
      <c r="I134" s="22"/>
      <c r="J134" s="22"/>
      <c r="K134" s="22"/>
      <c r="L134" s="20"/>
    </row>
    <row r="135" s="1" customFormat="1" ht="16.5" customHeight="1">
      <c r="B135" s="21"/>
      <c r="C135" s="22"/>
      <c r="D135" s="22"/>
      <c r="E135" s="211" t="s">
        <v>135</v>
      </c>
      <c r="F135" s="22"/>
      <c r="G135" s="22"/>
      <c r="H135" s="22"/>
      <c r="I135" s="22"/>
      <c r="J135" s="22"/>
      <c r="K135" s="22"/>
      <c r="L135" s="20"/>
    </row>
    <row r="136" s="1" customFormat="1" ht="12" customHeight="1">
      <c r="B136" s="21"/>
      <c r="C136" s="32" t="s">
        <v>138</v>
      </c>
      <c r="D136" s="22"/>
      <c r="E136" s="22"/>
      <c r="F136" s="22"/>
      <c r="G136" s="22"/>
      <c r="H136" s="22"/>
      <c r="I136" s="22"/>
      <c r="J136" s="22"/>
      <c r="K136" s="22"/>
      <c r="L136" s="20"/>
    </row>
    <row r="137" s="2" customFormat="1" ht="16.5" customHeight="1">
      <c r="A137" s="40"/>
      <c r="B137" s="41"/>
      <c r="C137" s="42"/>
      <c r="D137" s="42"/>
      <c r="E137" s="335" t="s">
        <v>1110</v>
      </c>
      <c r="F137" s="42"/>
      <c r="G137" s="42"/>
      <c r="H137" s="42"/>
      <c r="I137" s="42"/>
      <c r="J137" s="42"/>
      <c r="K137" s="42"/>
      <c r="L137" s="71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</row>
    <row r="138" s="2" customFormat="1" ht="12" customHeight="1">
      <c r="A138" s="40"/>
      <c r="B138" s="41"/>
      <c r="C138" s="32" t="s">
        <v>712</v>
      </c>
      <c r="D138" s="42"/>
      <c r="E138" s="42"/>
      <c r="F138" s="42"/>
      <c r="G138" s="42"/>
      <c r="H138" s="42"/>
      <c r="I138" s="42"/>
      <c r="J138" s="42"/>
      <c r="K138" s="42"/>
      <c r="L138" s="71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</row>
    <row r="139" s="2" customFormat="1" ht="16.5" customHeight="1">
      <c r="A139" s="40"/>
      <c r="B139" s="41"/>
      <c r="C139" s="42"/>
      <c r="D139" s="42"/>
      <c r="E139" s="84" t="str">
        <f>E13</f>
        <v>01 - Zdravotechnika</v>
      </c>
      <c r="F139" s="42"/>
      <c r="G139" s="42"/>
      <c r="H139" s="42"/>
      <c r="I139" s="42"/>
      <c r="J139" s="42"/>
      <c r="K139" s="42"/>
      <c r="L139" s="71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</row>
    <row r="140" s="2" customFormat="1" ht="6.96" customHeight="1">
      <c r="A140" s="40"/>
      <c r="B140" s="41"/>
      <c r="C140" s="42"/>
      <c r="D140" s="42"/>
      <c r="E140" s="42"/>
      <c r="F140" s="42"/>
      <c r="G140" s="42"/>
      <c r="H140" s="42"/>
      <c r="I140" s="42"/>
      <c r="J140" s="42"/>
      <c r="K140" s="42"/>
      <c r="L140" s="71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  <row r="141" s="2" customFormat="1" ht="12" customHeight="1">
      <c r="A141" s="40"/>
      <c r="B141" s="41"/>
      <c r="C141" s="32" t="s">
        <v>19</v>
      </c>
      <c r="D141" s="42"/>
      <c r="E141" s="42"/>
      <c r="F141" s="27" t="str">
        <f>F16</f>
        <v xml:space="preserve"> </v>
      </c>
      <c r="G141" s="42"/>
      <c r="H141" s="42"/>
      <c r="I141" s="32" t="s">
        <v>21</v>
      </c>
      <c r="J141" s="87" t="str">
        <f>IF(J16="","",J16)</f>
        <v>13. 2. 2025</v>
      </c>
      <c r="K141" s="42"/>
      <c r="L141" s="71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</row>
    <row r="142" s="2" customFormat="1" ht="6.96" customHeight="1">
      <c r="A142" s="40"/>
      <c r="B142" s="41"/>
      <c r="C142" s="42"/>
      <c r="D142" s="42"/>
      <c r="E142" s="42"/>
      <c r="F142" s="42"/>
      <c r="G142" s="42"/>
      <c r="H142" s="42"/>
      <c r="I142" s="42"/>
      <c r="J142" s="42"/>
      <c r="K142" s="42"/>
      <c r="L142" s="71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</row>
    <row r="143" s="2" customFormat="1" ht="15.15" customHeight="1">
      <c r="A143" s="40"/>
      <c r="B143" s="41"/>
      <c r="C143" s="32" t="s">
        <v>23</v>
      </c>
      <c r="D143" s="42"/>
      <c r="E143" s="42"/>
      <c r="F143" s="27" t="str">
        <f>E19</f>
        <v>Dopravný podnik Bratislava, akciová spoločnosť</v>
      </c>
      <c r="G143" s="42"/>
      <c r="H143" s="42"/>
      <c r="I143" s="32" t="s">
        <v>31</v>
      </c>
      <c r="J143" s="36" t="str">
        <f>E25</f>
        <v xml:space="preserve"> </v>
      </c>
      <c r="K143" s="42"/>
      <c r="L143" s="71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</row>
    <row r="144" s="2" customFormat="1" ht="15.15" customHeight="1">
      <c r="A144" s="40"/>
      <c r="B144" s="41"/>
      <c r="C144" s="32" t="s">
        <v>29</v>
      </c>
      <c r="D144" s="42"/>
      <c r="E144" s="42"/>
      <c r="F144" s="27" t="str">
        <f>IF(E22="","",E22)</f>
        <v>Vyplň údaj</v>
      </c>
      <c r="G144" s="42"/>
      <c r="H144" s="42"/>
      <c r="I144" s="32" t="s">
        <v>34</v>
      </c>
      <c r="J144" s="36" t="str">
        <f>E28</f>
        <v xml:space="preserve"> </v>
      </c>
      <c r="K144" s="42"/>
      <c r="L144" s="71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</row>
    <row r="145" s="2" customFormat="1" ht="10.32" customHeight="1">
      <c r="A145" s="40"/>
      <c r="B145" s="41"/>
      <c r="C145" s="42"/>
      <c r="D145" s="42"/>
      <c r="E145" s="42"/>
      <c r="F145" s="42"/>
      <c r="G145" s="42"/>
      <c r="H145" s="42"/>
      <c r="I145" s="42"/>
      <c r="J145" s="42"/>
      <c r="K145" s="42"/>
      <c r="L145" s="71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</row>
    <row r="146" s="11" customFormat="1" ht="29.28" customHeight="1">
      <c r="A146" s="236"/>
      <c r="B146" s="237"/>
      <c r="C146" s="238" t="s">
        <v>191</v>
      </c>
      <c r="D146" s="239" t="s">
        <v>63</v>
      </c>
      <c r="E146" s="239" t="s">
        <v>59</v>
      </c>
      <c r="F146" s="239" t="s">
        <v>60</v>
      </c>
      <c r="G146" s="239" t="s">
        <v>192</v>
      </c>
      <c r="H146" s="239" t="s">
        <v>193</v>
      </c>
      <c r="I146" s="239" t="s">
        <v>194</v>
      </c>
      <c r="J146" s="240" t="s">
        <v>157</v>
      </c>
      <c r="K146" s="241" t="s">
        <v>195</v>
      </c>
      <c r="L146" s="242"/>
      <c r="M146" s="108" t="s">
        <v>1</v>
      </c>
      <c r="N146" s="109" t="s">
        <v>42</v>
      </c>
      <c r="O146" s="109" t="s">
        <v>196</v>
      </c>
      <c r="P146" s="109" t="s">
        <v>197</v>
      </c>
      <c r="Q146" s="109" t="s">
        <v>198</v>
      </c>
      <c r="R146" s="109" t="s">
        <v>199</v>
      </c>
      <c r="S146" s="109" t="s">
        <v>200</v>
      </c>
      <c r="T146" s="110" t="s">
        <v>201</v>
      </c>
      <c r="U146" s="236"/>
      <c r="V146" s="236"/>
      <c r="W146" s="236"/>
      <c r="X146" s="236"/>
      <c r="Y146" s="236"/>
      <c r="Z146" s="236"/>
      <c r="AA146" s="236"/>
      <c r="AB146" s="236"/>
      <c r="AC146" s="236"/>
      <c r="AD146" s="236"/>
      <c r="AE146" s="236"/>
    </row>
    <row r="147" s="2" customFormat="1" ht="22.8" customHeight="1">
      <c r="A147" s="40"/>
      <c r="B147" s="41"/>
      <c r="C147" s="115" t="s">
        <v>154</v>
      </c>
      <c r="D147" s="42"/>
      <c r="E147" s="42"/>
      <c r="F147" s="42"/>
      <c r="G147" s="42"/>
      <c r="H147" s="42"/>
      <c r="I147" s="42"/>
      <c r="J147" s="243">
        <f>BK147</f>
        <v>0</v>
      </c>
      <c r="K147" s="42"/>
      <c r="L147" s="43"/>
      <c r="M147" s="111"/>
      <c r="N147" s="244"/>
      <c r="O147" s="112"/>
      <c r="P147" s="245">
        <f>P148+P170+P247+P249</f>
        <v>0</v>
      </c>
      <c r="Q147" s="112"/>
      <c r="R147" s="245">
        <f>R148+R170+R247+R249</f>
        <v>0.12284410000000001</v>
      </c>
      <c r="S147" s="112"/>
      <c r="T147" s="246">
        <f>T148+T170+T247+T249</f>
        <v>0.16451999999999997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7" t="s">
        <v>77</v>
      </c>
      <c r="AU147" s="17" t="s">
        <v>159</v>
      </c>
      <c r="BK147" s="247">
        <f>BK148+BK170+BK247+BK249</f>
        <v>0</v>
      </c>
    </row>
    <row r="148" s="12" customFormat="1" ht="25.92" customHeight="1">
      <c r="A148" s="12"/>
      <c r="B148" s="248"/>
      <c r="C148" s="249"/>
      <c r="D148" s="250" t="s">
        <v>77</v>
      </c>
      <c r="E148" s="251" t="s">
        <v>202</v>
      </c>
      <c r="F148" s="251" t="s">
        <v>203</v>
      </c>
      <c r="G148" s="249"/>
      <c r="H148" s="249"/>
      <c r="I148" s="252"/>
      <c r="J148" s="227">
        <f>BK148</f>
        <v>0</v>
      </c>
      <c r="K148" s="249"/>
      <c r="L148" s="253"/>
      <c r="M148" s="254"/>
      <c r="N148" s="255"/>
      <c r="O148" s="255"/>
      <c r="P148" s="256">
        <f>P149+P151+P156</f>
        <v>0</v>
      </c>
      <c r="Q148" s="255"/>
      <c r="R148" s="256">
        <f>R149+R151+R156</f>
        <v>0.038778</v>
      </c>
      <c r="S148" s="255"/>
      <c r="T148" s="257">
        <f>T149+T151+T156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58" t="s">
        <v>85</v>
      </c>
      <c r="AT148" s="259" t="s">
        <v>77</v>
      </c>
      <c r="AU148" s="259" t="s">
        <v>78</v>
      </c>
      <c r="AY148" s="258" t="s">
        <v>204</v>
      </c>
      <c r="BK148" s="260">
        <f>BK149+BK151+BK156</f>
        <v>0</v>
      </c>
    </row>
    <row r="149" s="12" customFormat="1" ht="22.8" customHeight="1">
      <c r="A149" s="12"/>
      <c r="B149" s="248"/>
      <c r="C149" s="249"/>
      <c r="D149" s="250" t="s">
        <v>77</v>
      </c>
      <c r="E149" s="261" t="s">
        <v>205</v>
      </c>
      <c r="F149" s="261" t="s">
        <v>206</v>
      </c>
      <c r="G149" s="249"/>
      <c r="H149" s="249"/>
      <c r="I149" s="252"/>
      <c r="J149" s="262">
        <f>BK149</f>
        <v>0</v>
      </c>
      <c r="K149" s="249"/>
      <c r="L149" s="253"/>
      <c r="M149" s="254"/>
      <c r="N149" s="255"/>
      <c r="O149" s="255"/>
      <c r="P149" s="256">
        <f>P150</f>
        <v>0</v>
      </c>
      <c r="Q149" s="255"/>
      <c r="R149" s="256">
        <f>R150</f>
        <v>0.037277999999999999</v>
      </c>
      <c r="S149" s="255"/>
      <c r="T149" s="257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58" t="s">
        <v>85</v>
      </c>
      <c r="AT149" s="259" t="s">
        <v>77</v>
      </c>
      <c r="AU149" s="259" t="s">
        <v>85</v>
      </c>
      <c r="AY149" s="258" t="s">
        <v>204</v>
      </c>
      <c r="BK149" s="260">
        <f>BK150</f>
        <v>0</v>
      </c>
    </row>
    <row r="150" s="2" customFormat="1" ht="33" customHeight="1">
      <c r="A150" s="40"/>
      <c r="B150" s="41"/>
      <c r="C150" s="263" t="s">
        <v>85</v>
      </c>
      <c r="D150" s="263" t="s">
        <v>207</v>
      </c>
      <c r="E150" s="264" t="s">
        <v>718</v>
      </c>
      <c r="F150" s="265" t="s">
        <v>719</v>
      </c>
      <c r="G150" s="266" t="s">
        <v>341</v>
      </c>
      <c r="H150" s="267">
        <v>6</v>
      </c>
      <c r="I150" s="268"/>
      <c r="J150" s="269">
        <f>ROUND(I150*H150,2)</f>
        <v>0</v>
      </c>
      <c r="K150" s="270"/>
      <c r="L150" s="43"/>
      <c r="M150" s="271" t="s">
        <v>1</v>
      </c>
      <c r="N150" s="272" t="s">
        <v>44</v>
      </c>
      <c r="O150" s="99"/>
      <c r="P150" s="273">
        <f>O150*H150</f>
        <v>0</v>
      </c>
      <c r="Q150" s="273">
        <v>0.0062129999999999998</v>
      </c>
      <c r="R150" s="273">
        <f>Q150*H150</f>
        <v>0.037277999999999999</v>
      </c>
      <c r="S150" s="273">
        <v>0</v>
      </c>
      <c r="T150" s="27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75" t="s">
        <v>211</v>
      </c>
      <c r="AT150" s="275" t="s">
        <v>207</v>
      </c>
      <c r="AU150" s="275" t="s">
        <v>90</v>
      </c>
      <c r="AY150" s="17" t="s">
        <v>204</v>
      </c>
      <c r="BE150" s="160">
        <f>IF(N150="základná",J150,0)</f>
        <v>0</v>
      </c>
      <c r="BF150" s="160">
        <f>IF(N150="znížená",J150,0)</f>
        <v>0</v>
      </c>
      <c r="BG150" s="160">
        <f>IF(N150="zákl. prenesená",J150,0)</f>
        <v>0</v>
      </c>
      <c r="BH150" s="160">
        <f>IF(N150="zníž. prenesená",J150,0)</f>
        <v>0</v>
      </c>
      <c r="BI150" s="160">
        <f>IF(N150="nulová",J150,0)</f>
        <v>0</v>
      </c>
      <c r="BJ150" s="17" t="s">
        <v>90</v>
      </c>
      <c r="BK150" s="160">
        <f>ROUND(I150*H150,2)</f>
        <v>0</v>
      </c>
      <c r="BL150" s="17" t="s">
        <v>211</v>
      </c>
      <c r="BM150" s="275" t="s">
        <v>1157</v>
      </c>
    </row>
    <row r="151" s="12" customFormat="1" ht="22.8" customHeight="1">
      <c r="A151" s="12"/>
      <c r="B151" s="248"/>
      <c r="C151" s="249"/>
      <c r="D151" s="250" t="s">
        <v>77</v>
      </c>
      <c r="E151" s="261" t="s">
        <v>247</v>
      </c>
      <c r="F151" s="261" t="s">
        <v>721</v>
      </c>
      <c r="G151" s="249"/>
      <c r="H151" s="249"/>
      <c r="I151" s="252"/>
      <c r="J151" s="262">
        <f>BK151</f>
        <v>0</v>
      </c>
      <c r="K151" s="249"/>
      <c r="L151" s="253"/>
      <c r="M151" s="254"/>
      <c r="N151" s="255"/>
      <c r="O151" s="255"/>
      <c r="P151" s="256">
        <f>SUM(P152:P155)</f>
        <v>0</v>
      </c>
      <c r="Q151" s="255"/>
      <c r="R151" s="256">
        <f>SUM(R152:R155)</f>
        <v>0.00029999999999999997</v>
      </c>
      <c r="S151" s="255"/>
      <c r="T151" s="257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58" t="s">
        <v>85</v>
      </c>
      <c r="AT151" s="259" t="s">
        <v>77</v>
      </c>
      <c r="AU151" s="259" t="s">
        <v>85</v>
      </c>
      <c r="AY151" s="258" t="s">
        <v>204</v>
      </c>
      <c r="BK151" s="260">
        <f>SUM(BK152:BK155)</f>
        <v>0</v>
      </c>
    </row>
    <row r="152" s="2" customFormat="1" ht="24.15" customHeight="1">
      <c r="A152" s="40"/>
      <c r="B152" s="41"/>
      <c r="C152" s="263" t="s">
        <v>90</v>
      </c>
      <c r="D152" s="263" t="s">
        <v>207</v>
      </c>
      <c r="E152" s="264" t="s">
        <v>722</v>
      </c>
      <c r="F152" s="265" t="s">
        <v>723</v>
      </c>
      <c r="G152" s="266" t="s">
        <v>341</v>
      </c>
      <c r="H152" s="267">
        <v>6</v>
      </c>
      <c r="I152" s="268"/>
      <c r="J152" s="269">
        <f>ROUND(I152*H152,2)</f>
        <v>0</v>
      </c>
      <c r="K152" s="270"/>
      <c r="L152" s="43"/>
      <c r="M152" s="271" t="s">
        <v>1</v>
      </c>
      <c r="N152" s="272" t="s">
        <v>44</v>
      </c>
      <c r="O152" s="99"/>
      <c r="P152" s="273">
        <f>O152*H152</f>
        <v>0</v>
      </c>
      <c r="Q152" s="273">
        <v>0</v>
      </c>
      <c r="R152" s="273">
        <f>Q152*H152</f>
        <v>0</v>
      </c>
      <c r="S152" s="273">
        <v>0</v>
      </c>
      <c r="T152" s="27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75" t="s">
        <v>211</v>
      </c>
      <c r="AT152" s="275" t="s">
        <v>207</v>
      </c>
      <c r="AU152" s="275" t="s">
        <v>90</v>
      </c>
      <c r="AY152" s="17" t="s">
        <v>204</v>
      </c>
      <c r="BE152" s="160">
        <f>IF(N152="základná",J152,0)</f>
        <v>0</v>
      </c>
      <c r="BF152" s="160">
        <f>IF(N152="znížená",J152,0)</f>
        <v>0</v>
      </c>
      <c r="BG152" s="160">
        <f>IF(N152="zákl. prenesená",J152,0)</f>
        <v>0</v>
      </c>
      <c r="BH152" s="160">
        <f>IF(N152="zníž. prenesená",J152,0)</f>
        <v>0</v>
      </c>
      <c r="BI152" s="160">
        <f>IF(N152="nulová",J152,0)</f>
        <v>0</v>
      </c>
      <c r="BJ152" s="17" t="s">
        <v>90</v>
      </c>
      <c r="BK152" s="160">
        <f>ROUND(I152*H152,2)</f>
        <v>0</v>
      </c>
      <c r="BL152" s="17" t="s">
        <v>211</v>
      </c>
      <c r="BM152" s="275" t="s">
        <v>724</v>
      </c>
    </row>
    <row r="153" s="13" customFormat="1">
      <c r="A153" s="13"/>
      <c r="B153" s="276"/>
      <c r="C153" s="277"/>
      <c r="D153" s="278" t="s">
        <v>213</v>
      </c>
      <c r="E153" s="279" t="s">
        <v>1</v>
      </c>
      <c r="F153" s="280" t="s">
        <v>205</v>
      </c>
      <c r="G153" s="277"/>
      <c r="H153" s="281">
        <v>6</v>
      </c>
      <c r="I153" s="282"/>
      <c r="J153" s="277"/>
      <c r="K153" s="277"/>
      <c r="L153" s="283"/>
      <c r="M153" s="284"/>
      <c r="N153" s="285"/>
      <c r="O153" s="285"/>
      <c r="P153" s="285"/>
      <c r="Q153" s="285"/>
      <c r="R153" s="285"/>
      <c r="S153" s="285"/>
      <c r="T153" s="28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87" t="s">
        <v>213</v>
      </c>
      <c r="AU153" s="287" t="s">
        <v>90</v>
      </c>
      <c r="AV153" s="13" t="s">
        <v>90</v>
      </c>
      <c r="AW153" s="13" t="s">
        <v>33</v>
      </c>
      <c r="AX153" s="13" t="s">
        <v>78</v>
      </c>
      <c r="AY153" s="287" t="s">
        <v>204</v>
      </c>
    </row>
    <row r="154" s="14" customFormat="1">
      <c r="A154" s="14"/>
      <c r="B154" s="288"/>
      <c r="C154" s="289"/>
      <c r="D154" s="278" t="s">
        <v>213</v>
      </c>
      <c r="E154" s="290" t="s">
        <v>1</v>
      </c>
      <c r="F154" s="291" t="s">
        <v>218</v>
      </c>
      <c r="G154" s="289"/>
      <c r="H154" s="292">
        <v>6</v>
      </c>
      <c r="I154" s="293"/>
      <c r="J154" s="289"/>
      <c r="K154" s="289"/>
      <c r="L154" s="294"/>
      <c r="M154" s="295"/>
      <c r="N154" s="296"/>
      <c r="O154" s="296"/>
      <c r="P154" s="296"/>
      <c r="Q154" s="296"/>
      <c r="R154" s="296"/>
      <c r="S154" s="296"/>
      <c r="T154" s="29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98" t="s">
        <v>213</v>
      </c>
      <c r="AU154" s="298" t="s">
        <v>90</v>
      </c>
      <c r="AV154" s="14" t="s">
        <v>211</v>
      </c>
      <c r="AW154" s="14" t="s">
        <v>33</v>
      </c>
      <c r="AX154" s="14" t="s">
        <v>85</v>
      </c>
      <c r="AY154" s="298" t="s">
        <v>204</v>
      </c>
    </row>
    <row r="155" s="2" customFormat="1" ht="24.15" customHeight="1">
      <c r="A155" s="40"/>
      <c r="B155" s="41"/>
      <c r="C155" s="263" t="s">
        <v>93</v>
      </c>
      <c r="D155" s="263" t="s">
        <v>207</v>
      </c>
      <c r="E155" s="264" t="s">
        <v>725</v>
      </c>
      <c r="F155" s="265" t="s">
        <v>726</v>
      </c>
      <c r="G155" s="266" t="s">
        <v>727</v>
      </c>
      <c r="H155" s="267">
        <v>1</v>
      </c>
      <c r="I155" s="268"/>
      <c r="J155" s="269">
        <f>ROUND(I155*H155,2)</f>
        <v>0</v>
      </c>
      <c r="K155" s="270"/>
      <c r="L155" s="43"/>
      <c r="M155" s="271" t="s">
        <v>1</v>
      </c>
      <c r="N155" s="272" t="s">
        <v>44</v>
      </c>
      <c r="O155" s="99"/>
      <c r="P155" s="273">
        <f>O155*H155</f>
        <v>0</v>
      </c>
      <c r="Q155" s="273">
        <v>0.00029999999999999997</v>
      </c>
      <c r="R155" s="273">
        <f>Q155*H155</f>
        <v>0.00029999999999999997</v>
      </c>
      <c r="S155" s="273">
        <v>0</v>
      </c>
      <c r="T155" s="27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75" t="s">
        <v>211</v>
      </c>
      <c r="AT155" s="275" t="s">
        <v>207</v>
      </c>
      <c r="AU155" s="275" t="s">
        <v>90</v>
      </c>
      <c r="AY155" s="17" t="s">
        <v>204</v>
      </c>
      <c r="BE155" s="160">
        <f>IF(N155="základná",J155,0)</f>
        <v>0</v>
      </c>
      <c r="BF155" s="160">
        <f>IF(N155="znížená",J155,0)</f>
        <v>0</v>
      </c>
      <c r="BG155" s="160">
        <f>IF(N155="zákl. prenesená",J155,0)</f>
        <v>0</v>
      </c>
      <c r="BH155" s="160">
        <f>IF(N155="zníž. prenesená",J155,0)</f>
        <v>0</v>
      </c>
      <c r="BI155" s="160">
        <f>IF(N155="nulová",J155,0)</f>
        <v>0</v>
      </c>
      <c r="BJ155" s="17" t="s">
        <v>90</v>
      </c>
      <c r="BK155" s="160">
        <f>ROUND(I155*H155,2)</f>
        <v>0</v>
      </c>
      <c r="BL155" s="17" t="s">
        <v>211</v>
      </c>
      <c r="BM155" s="275" t="s">
        <v>728</v>
      </c>
    </row>
    <row r="156" s="12" customFormat="1" ht="22.8" customHeight="1">
      <c r="A156" s="12"/>
      <c r="B156" s="248"/>
      <c r="C156" s="249"/>
      <c r="D156" s="250" t="s">
        <v>77</v>
      </c>
      <c r="E156" s="261" t="s">
        <v>251</v>
      </c>
      <c r="F156" s="261" t="s">
        <v>261</v>
      </c>
      <c r="G156" s="249"/>
      <c r="H156" s="249"/>
      <c r="I156" s="252"/>
      <c r="J156" s="262">
        <f>BK156</f>
        <v>0</v>
      </c>
      <c r="K156" s="249"/>
      <c r="L156" s="253"/>
      <c r="M156" s="254"/>
      <c r="N156" s="255"/>
      <c r="O156" s="255"/>
      <c r="P156" s="256">
        <f>SUM(P157:P169)</f>
        <v>0</v>
      </c>
      <c r="Q156" s="255"/>
      <c r="R156" s="256">
        <f>SUM(R157:R169)</f>
        <v>0.0012000000000000001</v>
      </c>
      <c r="S156" s="255"/>
      <c r="T156" s="257">
        <f>SUM(T157:T169)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58" t="s">
        <v>85</v>
      </c>
      <c r="AT156" s="259" t="s">
        <v>77</v>
      </c>
      <c r="AU156" s="259" t="s">
        <v>85</v>
      </c>
      <c r="AY156" s="258" t="s">
        <v>204</v>
      </c>
      <c r="BK156" s="260">
        <f>SUM(BK157:BK169)</f>
        <v>0</v>
      </c>
    </row>
    <row r="157" s="2" customFormat="1" ht="24.15" customHeight="1">
      <c r="A157" s="40"/>
      <c r="B157" s="41"/>
      <c r="C157" s="263" t="s">
        <v>211</v>
      </c>
      <c r="D157" s="263" t="s">
        <v>207</v>
      </c>
      <c r="E157" s="264" t="s">
        <v>729</v>
      </c>
      <c r="F157" s="265" t="s">
        <v>730</v>
      </c>
      <c r="G157" s="266" t="s">
        <v>341</v>
      </c>
      <c r="H157" s="267">
        <v>6</v>
      </c>
      <c r="I157" s="268"/>
      <c r="J157" s="269">
        <f>ROUND(I157*H157,2)</f>
        <v>0</v>
      </c>
      <c r="K157" s="270"/>
      <c r="L157" s="43"/>
      <c r="M157" s="271" t="s">
        <v>1</v>
      </c>
      <c r="N157" s="272" t="s">
        <v>44</v>
      </c>
      <c r="O157" s="99"/>
      <c r="P157" s="273">
        <f>O157*H157</f>
        <v>0</v>
      </c>
      <c r="Q157" s="273">
        <v>0.00020000000000000001</v>
      </c>
      <c r="R157" s="273">
        <f>Q157*H157</f>
        <v>0.0012000000000000001</v>
      </c>
      <c r="S157" s="273">
        <v>0</v>
      </c>
      <c r="T157" s="27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75" t="s">
        <v>211</v>
      </c>
      <c r="AT157" s="275" t="s">
        <v>207</v>
      </c>
      <c r="AU157" s="275" t="s">
        <v>90</v>
      </c>
      <c r="AY157" s="17" t="s">
        <v>204</v>
      </c>
      <c r="BE157" s="160">
        <f>IF(N157="základná",J157,0)</f>
        <v>0</v>
      </c>
      <c r="BF157" s="160">
        <f>IF(N157="znížená",J157,0)</f>
        <v>0</v>
      </c>
      <c r="BG157" s="160">
        <f>IF(N157="zákl. prenesená",J157,0)</f>
        <v>0</v>
      </c>
      <c r="BH157" s="160">
        <f>IF(N157="zníž. prenesená",J157,0)</f>
        <v>0</v>
      </c>
      <c r="BI157" s="160">
        <f>IF(N157="nulová",J157,0)</f>
        <v>0</v>
      </c>
      <c r="BJ157" s="17" t="s">
        <v>90</v>
      </c>
      <c r="BK157" s="160">
        <f>ROUND(I157*H157,2)</f>
        <v>0</v>
      </c>
      <c r="BL157" s="17" t="s">
        <v>211</v>
      </c>
      <c r="BM157" s="275" t="s">
        <v>1158</v>
      </c>
    </row>
    <row r="158" s="13" customFormat="1">
      <c r="A158" s="13"/>
      <c r="B158" s="276"/>
      <c r="C158" s="277"/>
      <c r="D158" s="278" t="s">
        <v>213</v>
      </c>
      <c r="E158" s="279" t="s">
        <v>1</v>
      </c>
      <c r="F158" s="280" t="s">
        <v>205</v>
      </c>
      <c r="G158" s="277"/>
      <c r="H158" s="281">
        <v>6</v>
      </c>
      <c r="I158" s="282"/>
      <c r="J158" s="277"/>
      <c r="K158" s="277"/>
      <c r="L158" s="283"/>
      <c r="M158" s="284"/>
      <c r="N158" s="285"/>
      <c r="O158" s="285"/>
      <c r="P158" s="285"/>
      <c r="Q158" s="285"/>
      <c r="R158" s="285"/>
      <c r="S158" s="285"/>
      <c r="T158" s="28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87" t="s">
        <v>213</v>
      </c>
      <c r="AU158" s="287" t="s">
        <v>90</v>
      </c>
      <c r="AV158" s="13" t="s">
        <v>90</v>
      </c>
      <c r="AW158" s="13" t="s">
        <v>33</v>
      </c>
      <c r="AX158" s="13" t="s">
        <v>78</v>
      </c>
      <c r="AY158" s="287" t="s">
        <v>204</v>
      </c>
    </row>
    <row r="159" s="14" customFormat="1">
      <c r="A159" s="14"/>
      <c r="B159" s="288"/>
      <c r="C159" s="289"/>
      <c r="D159" s="278" t="s">
        <v>213</v>
      </c>
      <c r="E159" s="290" t="s">
        <v>1</v>
      </c>
      <c r="F159" s="291" t="s">
        <v>218</v>
      </c>
      <c r="G159" s="289"/>
      <c r="H159" s="292">
        <v>6</v>
      </c>
      <c r="I159" s="293"/>
      <c r="J159" s="289"/>
      <c r="K159" s="289"/>
      <c r="L159" s="294"/>
      <c r="M159" s="295"/>
      <c r="N159" s="296"/>
      <c r="O159" s="296"/>
      <c r="P159" s="296"/>
      <c r="Q159" s="296"/>
      <c r="R159" s="296"/>
      <c r="S159" s="296"/>
      <c r="T159" s="29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98" t="s">
        <v>213</v>
      </c>
      <c r="AU159" s="298" t="s">
        <v>90</v>
      </c>
      <c r="AV159" s="14" t="s">
        <v>211</v>
      </c>
      <c r="AW159" s="14" t="s">
        <v>33</v>
      </c>
      <c r="AX159" s="14" t="s">
        <v>85</v>
      </c>
      <c r="AY159" s="298" t="s">
        <v>204</v>
      </c>
    </row>
    <row r="160" s="2" customFormat="1" ht="21.75" customHeight="1">
      <c r="A160" s="40"/>
      <c r="B160" s="41"/>
      <c r="C160" s="263" t="s">
        <v>234</v>
      </c>
      <c r="D160" s="263" t="s">
        <v>207</v>
      </c>
      <c r="E160" s="264" t="s">
        <v>327</v>
      </c>
      <c r="F160" s="265" t="s">
        <v>328</v>
      </c>
      <c r="G160" s="266" t="s">
        <v>329</v>
      </c>
      <c r="H160" s="267">
        <v>0.16500000000000001</v>
      </c>
      <c r="I160" s="268"/>
      <c r="J160" s="269">
        <f>ROUND(I160*H160,2)</f>
        <v>0</v>
      </c>
      <c r="K160" s="270"/>
      <c r="L160" s="43"/>
      <c r="M160" s="271" t="s">
        <v>1</v>
      </c>
      <c r="N160" s="272" t="s">
        <v>44</v>
      </c>
      <c r="O160" s="99"/>
      <c r="P160" s="273">
        <f>O160*H160</f>
        <v>0</v>
      </c>
      <c r="Q160" s="273">
        <v>0</v>
      </c>
      <c r="R160" s="273">
        <f>Q160*H160</f>
        <v>0</v>
      </c>
      <c r="S160" s="273">
        <v>0</v>
      </c>
      <c r="T160" s="27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75" t="s">
        <v>211</v>
      </c>
      <c r="AT160" s="275" t="s">
        <v>207</v>
      </c>
      <c r="AU160" s="275" t="s">
        <v>90</v>
      </c>
      <c r="AY160" s="17" t="s">
        <v>204</v>
      </c>
      <c r="BE160" s="160">
        <f>IF(N160="základná",J160,0)</f>
        <v>0</v>
      </c>
      <c r="BF160" s="160">
        <f>IF(N160="znížená",J160,0)</f>
        <v>0</v>
      </c>
      <c r="BG160" s="160">
        <f>IF(N160="zákl. prenesená",J160,0)</f>
        <v>0</v>
      </c>
      <c r="BH160" s="160">
        <f>IF(N160="zníž. prenesená",J160,0)</f>
        <v>0</v>
      </c>
      <c r="BI160" s="160">
        <f>IF(N160="nulová",J160,0)</f>
        <v>0</v>
      </c>
      <c r="BJ160" s="17" t="s">
        <v>90</v>
      </c>
      <c r="BK160" s="160">
        <f>ROUND(I160*H160,2)</f>
        <v>0</v>
      </c>
      <c r="BL160" s="17" t="s">
        <v>211</v>
      </c>
      <c r="BM160" s="275" t="s">
        <v>732</v>
      </c>
    </row>
    <row r="161" s="2" customFormat="1" ht="24.15" customHeight="1">
      <c r="A161" s="40"/>
      <c r="B161" s="41"/>
      <c r="C161" s="263" t="s">
        <v>205</v>
      </c>
      <c r="D161" s="263" t="s">
        <v>207</v>
      </c>
      <c r="E161" s="264" t="s">
        <v>332</v>
      </c>
      <c r="F161" s="265" t="s">
        <v>333</v>
      </c>
      <c r="G161" s="266" t="s">
        <v>329</v>
      </c>
      <c r="H161" s="267">
        <v>0.16500000000000001</v>
      </c>
      <c r="I161" s="268"/>
      <c r="J161" s="269">
        <f>ROUND(I161*H161,2)</f>
        <v>0</v>
      </c>
      <c r="K161" s="270"/>
      <c r="L161" s="43"/>
      <c r="M161" s="271" t="s">
        <v>1</v>
      </c>
      <c r="N161" s="272" t="s">
        <v>44</v>
      </c>
      <c r="O161" s="99"/>
      <c r="P161" s="273">
        <f>O161*H161</f>
        <v>0</v>
      </c>
      <c r="Q161" s="273">
        <v>0</v>
      </c>
      <c r="R161" s="273">
        <f>Q161*H161</f>
        <v>0</v>
      </c>
      <c r="S161" s="273">
        <v>0</v>
      </c>
      <c r="T161" s="27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75" t="s">
        <v>211</v>
      </c>
      <c r="AT161" s="275" t="s">
        <v>207</v>
      </c>
      <c r="AU161" s="275" t="s">
        <v>90</v>
      </c>
      <c r="AY161" s="17" t="s">
        <v>204</v>
      </c>
      <c r="BE161" s="160">
        <f>IF(N161="základná",J161,0)</f>
        <v>0</v>
      </c>
      <c r="BF161" s="160">
        <f>IF(N161="znížená",J161,0)</f>
        <v>0</v>
      </c>
      <c r="BG161" s="160">
        <f>IF(N161="zákl. prenesená",J161,0)</f>
        <v>0</v>
      </c>
      <c r="BH161" s="160">
        <f>IF(N161="zníž. prenesená",J161,0)</f>
        <v>0</v>
      </c>
      <c r="BI161" s="160">
        <f>IF(N161="nulová",J161,0)</f>
        <v>0</v>
      </c>
      <c r="BJ161" s="17" t="s">
        <v>90</v>
      </c>
      <c r="BK161" s="160">
        <f>ROUND(I161*H161,2)</f>
        <v>0</v>
      </c>
      <c r="BL161" s="17" t="s">
        <v>211</v>
      </c>
      <c r="BM161" s="275" t="s">
        <v>733</v>
      </c>
    </row>
    <row r="162" s="2" customFormat="1" ht="21.75" customHeight="1">
      <c r="A162" s="40"/>
      <c r="B162" s="41"/>
      <c r="C162" s="263" t="s">
        <v>243</v>
      </c>
      <c r="D162" s="263" t="s">
        <v>207</v>
      </c>
      <c r="E162" s="264" t="s">
        <v>348</v>
      </c>
      <c r="F162" s="265" t="s">
        <v>349</v>
      </c>
      <c r="G162" s="266" t="s">
        <v>329</v>
      </c>
      <c r="H162" s="267">
        <v>0.16500000000000001</v>
      </c>
      <c r="I162" s="268"/>
      <c r="J162" s="269">
        <f>ROUND(I162*H162,2)</f>
        <v>0</v>
      </c>
      <c r="K162" s="270"/>
      <c r="L162" s="43"/>
      <c r="M162" s="271" t="s">
        <v>1</v>
      </c>
      <c r="N162" s="272" t="s">
        <v>44</v>
      </c>
      <c r="O162" s="99"/>
      <c r="P162" s="273">
        <f>O162*H162</f>
        <v>0</v>
      </c>
      <c r="Q162" s="273">
        <v>0</v>
      </c>
      <c r="R162" s="273">
        <f>Q162*H162</f>
        <v>0</v>
      </c>
      <c r="S162" s="273">
        <v>0</v>
      </c>
      <c r="T162" s="27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75" t="s">
        <v>211</v>
      </c>
      <c r="AT162" s="275" t="s">
        <v>207</v>
      </c>
      <c r="AU162" s="275" t="s">
        <v>90</v>
      </c>
      <c r="AY162" s="17" t="s">
        <v>204</v>
      </c>
      <c r="BE162" s="160">
        <f>IF(N162="základná",J162,0)</f>
        <v>0</v>
      </c>
      <c r="BF162" s="160">
        <f>IF(N162="znížená",J162,0)</f>
        <v>0</v>
      </c>
      <c r="BG162" s="160">
        <f>IF(N162="zákl. prenesená",J162,0)</f>
        <v>0</v>
      </c>
      <c r="BH162" s="160">
        <f>IF(N162="zníž. prenesená",J162,0)</f>
        <v>0</v>
      </c>
      <c r="BI162" s="160">
        <f>IF(N162="nulová",J162,0)</f>
        <v>0</v>
      </c>
      <c r="BJ162" s="17" t="s">
        <v>90</v>
      </c>
      <c r="BK162" s="160">
        <f>ROUND(I162*H162,2)</f>
        <v>0</v>
      </c>
      <c r="BL162" s="17" t="s">
        <v>211</v>
      </c>
      <c r="BM162" s="275" t="s">
        <v>734</v>
      </c>
    </row>
    <row r="163" s="2" customFormat="1" ht="24.15" customHeight="1">
      <c r="A163" s="40"/>
      <c r="B163" s="41"/>
      <c r="C163" s="263" t="s">
        <v>247</v>
      </c>
      <c r="D163" s="263" t="s">
        <v>207</v>
      </c>
      <c r="E163" s="264" t="s">
        <v>352</v>
      </c>
      <c r="F163" s="265" t="s">
        <v>353</v>
      </c>
      <c r="G163" s="266" t="s">
        <v>329</v>
      </c>
      <c r="H163" s="267">
        <v>3.1349999999999998</v>
      </c>
      <c r="I163" s="268"/>
      <c r="J163" s="269">
        <f>ROUND(I163*H163,2)</f>
        <v>0</v>
      </c>
      <c r="K163" s="270"/>
      <c r="L163" s="43"/>
      <c r="M163" s="271" t="s">
        <v>1</v>
      </c>
      <c r="N163" s="272" t="s">
        <v>44</v>
      </c>
      <c r="O163" s="99"/>
      <c r="P163" s="273">
        <f>O163*H163</f>
        <v>0</v>
      </c>
      <c r="Q163" s="273">
        <v>0</v>
      </c>
      <c r="R163" s="273">
        <f>Q163*H163</f>
        <v>0</v>
      </c>
      <c r="S163" s="273">
        <v>0</v>
      </c>
      <c r="T163" s="27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75" t="s">
        <v>211</v>
      </c>
      <c r="AT163" s="275" t="s">
        <v>207</v>
      </c>
      <c r="AU163" s="275" t="s">
        <v>90</v>
      </c>
      <c r="AY163" s="17" t="s">
        <v>204</v>
      </c>
      <c r="BE163" s="160">
        <f>IF(N163="základná",J163,0)</f>
        <v>0</v>
      </c>
      <c r="BF163" s="160">
        <f>IF(N163="znížená",J163,0)</f>
        <v>0</v>
      </c>
      <c r="BG163" s="160">
        <f>IF(N163="zákl. prenesená",J163,0)</f>
        <v>0</v>
      </c>
      <c r="BH163" s="160">
        <f>IF(N163="zníž. prenesená",J163,0)</f>
        <v>0</v>
      </c>
      <c r="BI163" s="160">
        <f>IF(N163="nulová",J163,0)</f>
        <v>0</v>
      </c>
      <c r="BJ163" s="17" t="s">
        <v>90</v>
      </c>
      <c r="BK163" s="160">
        <f>ROUND(I163*H163,2)</f>
        <v>0</v>
      </c>
      <c r="BL163" s="17" t="s">
        <v>211</v>
      </c>
      <c r="BM163" s="275" t="s">
        <v>735</v>
      </c>
    </row>
    <row r="164" s="13" customFormat="1">
      <c r="A164" s="13"/>
      <c r="B164" s="276"/>
      <c r="C164" s="277"/>
      <c r="D164" s="278" t="s">
        <v>213</v>
      </c>
      <c r="E164" s="277"/>
      <c r="F164" s="280" t="s">
        <v>1159</v>
      </c>
      <c r="G164" s="277"/>
      <c r="H164" s="281">
        <v>3.1349999999999998</v>
      </c>
      <c r="I164" s="282"/>
      <c r="J164" s="277"/>
      <c r="K164" s="277"/>
      <c r="L164" s="283"/>
      <c r="M164" s="284"/>
      <c r="N164" s="285"/>
      <c r="O164" s="285"/>
      <c r="P164" s="285"/>
      <c r="Q164" s="285"/>
      <c r="R164" s="285"/>
      <c r="S164" s="285"/>
      <c r="T164" s="28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87" t="s">
        <v>213</v>
      </c>
      <c r="AU164" s="287" t="s">
        <v>90</v>
      </c>
      <c r="AV164" s="13" t="s">
        <v>90</v>
      </c>
      <c r="AW164" s="13" t="s">
        <v>4</v>
      </c>
      <c r="AX164" s="13" t="s">
        <v>85</v>
      </c>
      <c r="AY164" s="287" t="s">
        <v>204</v>
      </c>
    </row>
    <row r="165" s="2" customFormat="1" ht="24.15" customHeight="1">
      <c r="A165" s="40"/>
      <c r="B165" s="41"/>
      <c r="C165" s="263" t="s">
        <v>251</v>
      </c>
      <c r="D165" s="263" t="s">
        <v>207</v>
      </c>
      <c r="E165" s="264" t="s">
        <v>357</v>
      </c>
      <c r="F165" s="265" t="s">
        <v>358</v>
      </c>
      <c r="G165" s="266" t="s">
        <v>329</v>
      </c>
      <c r="H165" s="267">
        <v>0.16500000000000001</v>
      </c>
      <c r="I165" s="268"/>
      <c r="J165" s="269">
        <f>ROUND(I165*H165,2)</f>
        <v>0</v>
      </c>
      <c r="K165" s="270"/>
      <c r="L165" s="43"/>
      <c r="M165" s="271" t="s">
        <v>1</v>
      </c>
      <c r="N165" s="272" t="s">
        <v>44</v>
      </c>
      <c r="O165" s="99"/>
      <c r="P165" s="273">
        <f>O165*H165</f>
        <v>0</v>
      </c>
      <c r="Q165" s="273">
        <v>0</v>
      </c>
      <c r="R165" s="273">
        <f>Q165*H165</f>
        <v>0</v>
      </c>
      <c r="S165" s="273">
        <v>0</v>
      </c>
      <c r="T165" s="27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75" t="s">
        <v>211</v>
      </c>
      <c r="AT165" s="275" t="s">
        <v>207</v>
      </c>
      <c r="AU165" s="275" t="s">
        <v>90</v>
      </c>
      <c r="AY165" s="17" t="s">
        <v>204</v>
      </c>
      <c r="BE165" s="160">
        <f>IF(N165="základná",J165,0)</f>
        <v>0</v>
      </c>
      <c r="BF165" s="160">
        <f>IF(N165="znížená",J165,0)</f>
        <v>0</v>
      </c>
      <c r="BG165" s="160">
        <f>IF(N165="zákl. prenesená",J165,0)</f>
        <v>0</v>
      </c>
      <c r="BH165" s="160">
        <f>IF(N165="zníž. prenesená",J165,0)</f>
        <v>0</v>
      </c>
      <c r="BI165" s="160">
        <f>IF(N165="nulová",J165,0)</f>
        <v>0</v>
      </c>
      <c r="BJ165" s="17" t="s">
        <v>90</v>
      </c>
      <c r="BK165" s="160">
        <f>ROUND(I165*H165,2)</f>
        <v>0</v>
      </c>
      <c r="BL165" s="17" t="s">
        <v>211</v>
      </c>
      <c r="BM165" s="275" t="s">
        <v>737</v>
      </c>
    </row>
    <row r="166" s="2" customFormat="1" ht="24.15" customHeight="1">
      <c r="A166" s="40"/>
      <c r="B166" s="41"/>
      <c r="C166" s="263" t="s">
        <v>257</v>
      </c>
      <c r="D166" s="263" t="s">
        <v>207</v>
      </c>
      <c r="E166" s="264" t="s">
        <v>361</v>
      </c>
      <c r="F166" s="265" t="s">
        <v>362</v>
      </c>
      <c r="G166" s="266" t="s">
        <v>329</v>
      </c>
      <c r="H166" s="267">
        <v>0.82499999999999996</v>
      </c>
      <c r="I166" s="268"/>
      <c r="J166" s="269">
        <f>ROUND(I166*H166,2)</f>
        <v>0</v>
      </c>
      <c r="K166" s="270"/>
      <c r="L166" s="43"/>
      <c r="M166" s="271" t="s">
        <v>1</v>
      </c>
      <c r="N166" s="272" t="s">
        <v>44</v>
      </c>
      <c r="O166" s="99"/>
      <c r="P166" s="273">
        <f>O166*H166</f>
        <v>0</v>
      </c>
      <c r="Q166" s="273">
        <v>0</v>
      </c>
      <c r="R166" s="273">
        <f>Q166*H166</f>
        <v>0</v>
      </c>
      <c r="S166" s="273">
        <v>0</v>
      </c>
      <c r="T166" s="27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75" t="s">
        <v>211</v>
      </c>
      <c r="AT166" s="275" t="s">
        <v>207</v>
      </c>
      <c r="AU166" s="275" t="s">
        <v>90</v>
      </c>
      <c r="AY166" s="17" t="s">
        <v>204</v>
      </c>
      <c r="BE166" s="160">
        <f>IF(N166="základná",J166,0)</f>
        <v>0</v>
      </c>
      <c r="BF166" s="160">
        <f>IF(N166="znížená",J166,0)</f>
        <v>0</v>
      </c>
      <c r="BG166" s="160">
        <f>IF(N166="zákl. prenesená",J166,0)</f>
        <v>0</v>
      </c>
      <c r="BH166" s="160">
        <f>IF(N166="zníž. prenesená",J166,0)</f>
        <v>0</v>
      </c>
      <c r="BI166" s="160">
        <f>IF(N166="nulová",J166,0)</f>
        <v>0</v>
      </c>
      <c r="BJ166" s="17" t="s">
        <v>90</v>
      </c>
      <c r="BK166" s="160">
        <f>ROUND(I166*H166,2)</f>
        <v>0</v>
      </c>
      <c r="BL166" s="17" t="s">
        <v>211</v>
      </c>
      <c r="BM166" s="275" t="s">
        <v>738</v>
      </c>
    </row>
    <row r="167" s="13" customFormat="1">
      <c r="A167" s="13"/>
      <c r="B167" s="276"/>
      <c r="C167" s="277"/>
      <c r="D167" s="278" t="s">
        <v>213</v>
      </c>
      <c r="E167" s="277"/>
      <c r="F167" s="280" t="s">
        <v>1160</v>
      </c>
      <c r="G167" s="277"/>
      <c r="H167" s="281">
        <v>0.82499999999999996</v>
      </c>
      <c r="I167" s="282"/>
      <c r="J167" s="277"/>
      <c r="K167" s="277"/>
      <c r="L167" s="283"/>
      <c r="M167" s="284"/>
      <c r="N167" s="285"/>
      <c r="O167" s="285"/>
      <c r="P167" s="285"/>
      <c r="Q167" s="285"/>
      <c r="R167" s="285"/>
      <c r="S167" s="285"/>
      <c r="T167" s="28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87" t="s">
        <v>213</v>
      </c>
      <c r="AU167" s="287" t="s">
        <v>90</v>
      </c>
      <c r="AV167" s="13" t="s">
        <v>90</v>
      </c>
      <c r="AW167" s="13" t="s">
        <v>4</v>
      </c>
      <c r="AX167" s="13" t="s">
        <v>85</v>
      </c>
      <c r="AY167" s="287" t="s">
        <v>204</v>
      </c>
    </row>
    <row r="168" s="2" customFormat="1" ht="24.15" customHeight="1">
      <c r="A168" s="40"/>
      <c r="B168" s="41"/>
      <c r="C168" s="263" t="s">
        <v>262</v>
      </c>
      <c r="D168" s="263" t="s">
        <v>207</v>
      </c>
      <c r="E168" s="264" t="s">
        <v>740</v>
      </c>
      <c r="F168" s="265" t="s">
        <v>741</v>
      </c>
      <c r="G168" s="266" t="s">
        <v>329</v>
      </c>
      <c r="H168" s="267">
        <v>0.16500000000000001</v>
      </c>
      <c r="I168" s="268"/>
      <c r="J168" s="269">
        <f>ROUND(I168*H168,2)</f>
        <v>0</v>
      </c>
      <c r="K168" s="270"/>
      <c r="L168" s="43"/>
      <c r="M168" s="271" t="s">
        <v>1</v>
      </c>
      <c r="N168" s="272" t="s">
        <v>44</v>
      </c>
      <c r="O168" s="99"/>
      <c r="P168" s="273">
        <f>O168*H168</f>
        <v>0</v>
      </c>
      <c r="Q168" s="273">
        <v>0</v>
      </c>
      <c r="R168" s="273">
        <f>Q168*H168</f>
        <v>0</v>
      </c>
      <c r="S168" s="273">
        <v>0</v>
      </c>
      <c r="T168" s="27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75" t="s">
        <v>211</v>
      </c>
      <c r="AT168" s="275" t="s">
        <v>207</v>
      </c>
      <c r="AU168" s="275" t="s">
        <v>90</v>
      </c>
      <c r="AY168" s="17" t="s">
        <v>204</v>
      </c>
      <c r="BE168" s="160">
        <f>IF(N168="základná",J168,0)</f>
        <v>0</v>
      </c>
      <c r="BF168" s="160">
        <f>IF(N168="znížená",J168,0)</f>
        <v>0</v>
      </c>
      <c r="BG168" s="160">
        <f>IF(N168="zákl. prenesená",J168,0)</f>
        <v>0</v>
      </c>
      <c r="BH168" s="160">
        <f>IF(N168="zníž. prenesená",J168,0)</f>
        <v>0</v>
      </c>
      <c r="BI168" s="160">
        <f>IF(N168="nulová",J168,0)</f>
        <v>0</v>
      </c>
      <c r="BJ168" s="17" t="s">
        <v>90</v>
      </c>
      <c r="BK168" s="160">
        <f>ROUND(I168*H168,2)</f>
        <v>0</v>
      </c>
      <c r="BL168" s="17" t="s">
        <v>211</v>
      </c>
      <c r="BM168" s="275" t="s">
        <v>742</v>
      </c>
    </row>
    <row r="169" s="2" customFormat="1" ht="24.15" customHeight="1">
      <c r="A169" s="40"/>
      <c r="B169" s="41"/>
      <c r="C169" s="263" t="s">
        <v>267</v>
      </c>
      <c r="D169" s="263" t="s">
        <v>207</v>
      </c>
      <c r="E169" s="264" t="s">
        <v>370</v>
      </c>
      <c r="F169" s="265" t="s">
        <v>371</v>
      </c>
      <c r="G169" s="266" t="s">
        <v>329</v>
      </c>
      <c r="H169" s="267">
        <v>0.16500000000000001</v>
      </c>
      <c r="I169" s="268"/>
      <c r="J169" s="269">
        <f>ROUND(I169*H169,2)</f>
        <v>0</v>
      </c>
      <c r="K169" s="270"/>
      <c r="L169" s="43"/>
      <c r="M169" s="271" t="s">
        <v>1</v>
      </c>
      <c r="N169" s="272" t="s">
        <v>44</v>
      </c>
      <c r="O169" s="99"/>
      <c r="P169" s="273">
        <f>O169*H169</f>
        <v>0</v>
      </c>
      <c r="Q169" s="273">
        <v>0</v>
      </c>
      <c r="R169" s="273">
        <f>Q169*H169</f>
        <v>0</v>
      </c>
      <c r="S169" s="273">
        <v>0</v>
      </c>
      <c r="T169" s="27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75" t="s">
        <v>211</v>
      </c>
      <c r="AT169" s="275" t="s">
        <v>207</v>
      </c>
      <c r="AU169" s="275" t="s">
        <v>90</v>
      </c>
      <c r="AY169" s="17" t="s">
        <v>204</v>
      </c>
      <c r="BE169" s="160">
        <f>IF(N169="základná",J169,0)</f>
        <v>0</v>
      </c>
      <c r="BF169" s="160">
        <f>IF(N169="znížená",J169,0)</f>
        <v>0</v>
      </c>
      <c r="BG169" s="160">
        <f>IF(N169="zákl. prenesená",J169,0)</f>
        <v>0</v>
      </c>
      <c r="BH169" s="160">
        <f>IF(N169="zníž. prenesená",J169,0)</f>
        <v>0</v>
      </c>
      <c r="BI169" s="160">
        <f>IF(N169="nulová",J169,0)</f>
        <v>0</v>
      </c>
      <c r="BJ169" s="17" t="s">
        <v>90</v>
      </c>
      <c r="BK169" s="160">
        <f>ROUND(I169*H169,2)</f>
        <v>0</v>
      </c>
      <c r="BL169" s="17" t="s">
        <v>211</v>
      </c>
      <c r="BM169" s="275" t="s">
        <v>743</v>
      </c>
    </row>
    <row r="170" s="12" customFormat="1" ht="25.92" customHeight="1">
      <c r="A170" s="12"/>
      <c r="B170" s="248"/>
      <c r="C170" s="249"/>
      <c r="D170" s="250" t="s">
        <v>77</v>
      </c>
      <c r="E170" s="251" t="s">
        <v>383</v>
      </c>
      <c r="F170" s="251" t="s">
        <v>384</v>
      </c>
      <c r="G170" s="249"/>
      <c r="H170" s="249"/>
      <c r="I170" s="252"/>
      <c r="J170" s="227">
        <f>BK170</f>
        <v>0</v>
      </c>
      <c r="K170" s="249"/>
      <c r="L170" s="253"/>
      <c r="M170" s="254"/>
      <c r="N170" s="255"/>
      <c r="O170" s="255"/>
      <c r="P170" s="256">
        <f>P171+P185+P195+P226+P231+P234</f>
        <v>0</v>
      </c>
      <c r="Q170" s="255"/>
      <c r="R170" s="256">
        <f>R171+R185+R195+R226+R231+R234</f>
        <v>0.084066100000000005</v>
      </c>
      <c r="S170" s="255"/>
      <c r="T170" s="257">
        <f>T171+T185+T195+T226+T231+T234</f>
        <v>0.16451999999999997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58" t="s">
        <v>90</v>
      </c>
      <c r="AT170" s="259" t="s">
        <v>77</v>
      </c>
      <c r="AU170" s="259" t="s">
        <v>78</v>
      </c>
      <c r="AY170" s="258" t="s">
        <v>204</v>
      </c>
      <c r="BK170" s="260">
        <f>BK171+BK185+BK195+BK226+BK231+BK234</f>
        <v>0</v>
      </c>
    </row>
    <row r="171" s="12" customFormat="1" ht="22.8" customHeight="1">
      <c r="A171" s="12"/>
      <c r="B171" s="248"/>
      <c r="C171" s="249"/>
      <c r="D171" s="250" t="s">
        <v>77</v>
      </c>
      <c r="E171" s="261" t="s">
        <v>416</v>
      </c>
      <c r="F171" s="261" t="s">
        <v>417</v>
      </c>
      <c r="G171" s="249"/>
      <c r="H171" s="249"/>
      <c r="I171" s="252"/>
      <c r="J171" s="262">
        <f>BK171</f>
        <v>0</v>
      </c>
      <c r="K171" s="249"/>
      <c r="L171" s="253"/>
      <c r="M171" s="254"/>
      <c r="N171" s="255"/>
      <c r="O171" s="255"/>
      <c r="P171" s="256">
        <f>SUM(P172:P184)</f>
        <v>0</v>
      </c>
      <c r="Q171" s="255"/>
      <c r="R171" s="256">
        <f>SUM(R172:R184)</f>
        <v>0.01118386</v>
      </c>
      <c r="S171" s="255"/>
      <c r="T171" s="257">
        <f>SUM(T172:T184)</f>
        <v>0.089519999999999988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58" t="s">
        <v>90</v>
      </c>
      <c r="AT171" s="259" t="s">
        <v>77</v>
      </c>
      <c r="AU171" s="259" t="s">
        <v>85</v>
      </c>
      <c r="AY171" s="258" t="s">
        <v>204</v>
      </c>
      <c r="BK171" s="260">
        <f>SUM(BK172:BK184)</f>
        <v>0</v>
      </c>
    </row>
    <row r="172" s="2" customFormat="1" ht="24.15" customHeight="1">
      <c r="A172" s="40"/>
      <c r="B172" s="41"/>
      <c r="C172" s="263" t="s">
        <v>274</v>
      </c>
      <c r="D172" s="263" t="s">
        <v>207</v>
      </c>
      <c r="E172" s="264" t="s">
        <v>744</v>
      </c>
      <c r="F172" s="265" t="s">
        <v>745</v>
      </c>
      <c r="G172" s="266" t="s">
        <v>341</v>
      </c>
      <c r="H172" s="267">
        <v>6</v>
      </c>
      <c r="I172" s="268"/>
      <c r="J172" s="269">
        <f>ROUND(I172*H172,2)</f>
        <v>0</v>
      </c>
      <c r="K172" s="270"/>
      <c r="L172" s="43"/>
      <c r="M172" s="271" t="s">
        <v>1</v>
      </c>
      <c r="N172" s="272" t="s">
        <v>44</v>
      </c>
      <c r="O172" s="99"/>
      <c r="P172" s="273">
        <f>O172*H172</f>
        <v>0</v>
      </c>
      <c r="Q172" s="273">
        <v>0</v>
      </c>
      <c r="R172" s="273">
        <f>Q172*H172</f>
        <v>0</v>
      </c>
      <c r="S172" s="273">
        <v>0.014919999999999999</v>
      </c>
      <c r="T172" s="274">
        <f>S172*H172</f>
        <v>0.089519999999999988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75" t="s">
        <v>254</v>
      </c>
      <c r="AT172" s="275" t="s">
        <v>207</v>
      </c>
      <c r="AU172" s="275" t="s">
        <v>90</v>
      </c>
      <c r="AY172" s="17" t="s">
        <v>204</v>
      </c>
      <c r="BE172" s="160">
        <f>IF(N172="základná",J172,0)</f>
        <v>0</v>
      </c>
      <c r="BF172" s="160">
        <f>IF(N172="znížená",J172,0)</f>
        <v>0</v>
      </c>
      <c r="BG172" s="160">
        <f>IF(N172="zákl. prenesená",J172,0)</f>
        <v>0</v>
      </c>
      <c r="BH172" s="160">
        <f>IF(N172="zníž. prenesená",J172,0)</f>
        <v>0</v>
      </c>
      <c r="BI172" s="160">
        <f>IF(N172="nulová",J172,0)</f>
        <v>0</v>
      </c>
      <c r="BJ172" s="17" t="s">
        <v>90</v>
      </c>
      <c r="BK172" s="160">
        <f>ROUND(I172*H172,2)</f>
        <v>0</v>
      </c>
      <c r="BL172" s="17" t="s">
        <v>254</v>
      </c>
      <c r="BM172" s="275" t="s">
        <v>746</v>
      </c>
    </row>
    <row r="173" s="13" customFormat="1">
      <c r="A173" s="13"/>
      <c r="B173" s="276"/>
      <c r="C173" s="277"/>
      <c r="D173" s="278" t="s">
        <v>213</v>
      </c>
      <c r="E173" s="279" t="s">
        <v>1</v>
      </c>
      <c r="F173" s="280" t="s">
        <v>1161</v>
      </c>
      <c r="G173" s="277"/>
      <c r="H173" s="281">
        <v>6</v>
      </c>
      <c r="I173" s="282"/>
      <c r="J173" s="277"/>
      <c r="K173" s="277"/>
      <c r="L173" s="283"/>
      <c r="M173" s="284"/>
      <c r="N173" s="285"/>
      <c r="O173" s="285"/>
      <c r="P173" s="285"/>
      <c r="Q173" s="285"/>
      <c r="R173" s="285"/>
      <c r="S173" s="285"/>
      <c r="T173" s="28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87" t="s">
        <v>213</v>
      </c>
      <c r="AU173" s="287" t="s">
        <v>90</v>
      </c>
      <c r="AV173" s="13" t="s">
        <v>90</v>
      </c>
      <c r="AW173" s="13" t="s">
        <v>33</v>
      </c>
      <c r="AX173" s="13" t="s">
        <v>78</v>
      </c>
      <c r="AY173" s="287" t="s">
        <v>204</v>
      </c>
    </row>
    <row r="174" s="14" customFormat="1">
      <c r="A174" s="14"/>
      <c r="B174" s="288"/>
      <c r="C174" s="289"/>
      <c r="D174" s="278" t="s">
        <v>213</v>
      </c>
      <c r="E174" s="290" t="s">
        <v>750</v>
      </c>
      <c r="F174" s="291" t="s">
        <v>218</v>
      </c>
      <c r="G174" s="289"/>
      <c r="H174" s="292">
        <v>6</v>
      </c>
      <c r="I174" s="293"/>
      <c r="J174" s="289"/>
      <c r="K174" s="289"/>
      <c r="L174" s="294"/>
      <c r="M174" s="295"/>
      <c r="N174" s="296"/>
      <c r="O174" s="296"/>
      <c r="P174" s="296"/>
      <c r="Q174" s="296"/>
      <c r="R174" s="296"/>
      <c r="S174" s="296"/>
      <c r="T174" s="29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98" t="s">
        <v>213</v>
      </c>
      <c r="AU174" s="298" t="s">
        <v>90</v>
      </c>
      <c r="AV174" s="14" t="s">
        <v>211</v>
      </c>
      <c r="AW174" s="14" t="s">
        <v>33</v>
      </c>
      <c r="AX174" s="14" t="s">
        <v>85</v>
      </c>
      <c r="AY174" s="298" t="s">
        <v>204</v>
      </c>
    </row>
    <row r="175" s="2" customFormat="1" ht="16.5" customHeight="1">
      <c r="A175" s="40"/>
      <c r="B175" s="41"/>
      <c r="C175" s="263" t="s">
        <v>280</v>
      </c>
      <c r="D175" s="263" t="s">
        <v>207</v>
      </c>
      <c r="E175" s="264" t="s">
        <v>751</v>
      </c>
      <c r="F175" s="265" t="s">
        <v>752</v>
      </c>
      <c r="G175" s="266" t="s">
        <v>341</v>
      </c>
      <c r="H175" s="267">
        <v>3</v>
      </c>
      <c r="I175" s="268"/>
      <c r="J175" s="269">
        <f>ROUND(I175*H175,2)</f>
        <v>0</v>
      </c>
      <c r="K175" s="270"/>
      <c r="L175" s="43"/>
      <c r="M175" s="271" t="s">
        <v>1</v>
      </c>
      <c r="N175" s="272" t="s">
        <v>44</v>
      </c>
      <c r="O175" s="99"/>
      <c r="P175" s="273">
        <f>O175*H175</f>
        <v>0</v>
      </c>
      <c r="Q175" s="273">
        <v>0.00080999999999999996</v>
      </c>
      <c r="R175" s="273">
        <f>Q175*H175</f>
        <v>0.0024299999999999999</v>
      </c>
      <c r="S175" s="273">
        <v>0</v>
      </c>
      <c r="T175" s="27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75" t="s">
        <v>254</v>
      </c>
      <c r="AT175" s="275" t="s">
        <v>207</v>
      </c>
      <c r="AU175" s="275" t="s">
        <v>90</v>
      </c>
      <c r="AY175" s="17" t="s">
        <v>204</v>
      </c>
      <c r="BE175" s="160">
        <f>IF(N175="základná",J175,0)</f>
        <v>0</v>
      </c>
      <c r="BF175" s="160">
        <f>IF(N175="znížená",J175,0)</f>
        <v>0</v>
      </c>
      <c r="BG175" s="160">
        <f>IF(N175="zákl. prenesená",J175,0)</f>
        <v>0</v>
      </c>
      <c r="BH175" s="160">
        <f>IF(N175="zníž. prenesená",J175,0)</f>
        <v>0</v>
      </c>
      <c r="BI175" s="160">
        <f>IF(N175="nulová",J175,0)</f>
        <v>0</v>
      </c>
      <c r="BJ175" s="17" t="s">
        <v>90</v>
      </c>
      <c r="BK175" s="160">
        <f>ROUND(I175*H175,2)</f>
        <v>0</v>
      </c>
      <c r="BL175" s="17" t="s">
        <v>254</v>
      </c>
      <c r="BM175" s="275" t="s">
        <v>753</v>
      </c>
    </row>
    <row r="176" s="2" customFormat="1" ht="16.5" customHeight="1">
      <c r="A176" s="40"/>
      <c r="B176" s="41"/>
      <c r="C176" s="263" t="s">
        <v>289</v>
      </c>
      <c r="D176" s="263" t="s">
        <v>207</v>
      </c>
      <c r="E176" s="264" t="s">
        <v>754</v>
      </c>
      <c r="F176" s="265" t="s">
        <v>755</v>
      </c>
      <c r="G176" s="266" t="s">
        <v>341</v>
      </c>
      <c r="H176" s="267">
        <v>1.5</v>
      </c>
      <c r="I176" s="268"/>
      <c r="J176" s="269">
        <f>ROUND(I176*H176,2)</f>
        <v>0</v>
      </c>
      <c r="K176" s="270"/>
      <c r="L176" s="43"/>
      <c r="M176" s="271" t="s">
        <v>1</v>
      </c>
      <c r="N176" s="272" t="s">
        <v>44</v>
      </c>
      <c r="O176" s="99"/>
      <c r="P176" s="273">
        <f>O176*H176</f>
        <v>0</v>
      </c>
      <c r="Q176" s="273">
        <v>0.00089999999999999998</v>
      </c>
      <c r="R176" s="273">
        <f>Q176*H176</f>
        <v>0.0013500000000000001</v>
      </c>
      <c r="S176" s="273">
        <v>0</v>
      </c>
      <c r="T176" s="27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75" t="s">
        <v>254</v>
      </c>
      <c r="AT176" s="275" t="s">
        <v>207</v>
      </c>
      <c r="AU176" s="275" t="s">
        <v>90</v>
      </c>
      <c r="AY176" s="17" t="s">
        <v>204</v>
      </c>
      <c r="BE176" s="160">
        <f>IF(N176="základná",J176,0)</f>
        <v>0</v>
      </c>
      <c r="BF176" s="160">
        <f>IF(N176="znížená",J176,0)</f>
        <v>0</v>
      </c>
      <c r="BG176" s="160">
        <f>IF(N176="zákl. prenesená",J176,0)</f>
        <v>0</v>
      </c>
      <c r="BH176" s="160">
        <f>IF(N176="zníž. prenesená",J176,0)</f>
        <v>0</v>
      </c>
      <c r="BI176" s="160">
        <f>IF(N176="nulová",J176,0)</f>
        <v>0</v>
      </c>
      <c r="BJ176" s="17" t="s">
        <v>90</v>
      </c>
      <c r="BK176" s="160">
        <f>ROUND(I176*H176,2)</f>
        <v>0</v>
      </c>
      <c r="BL176" s="17" t="s">
        <v>254</v>
      </c>
      <c r="BM176" s="275" t="s">
        <v>756</v>
      </c>
    </row>
    <row r="177" s="2" customFormat="1" ht="16.5" customHeight="1">
      <c r="A177" s="40"/>
      <c r="B177" s="41"/>
      <c r="C177" s="263" t="s">
        <v>254</v>
      </c>
      <c r="D177" s="263" t="s">
        <v>207</v>
      </c>
      <c r="E177" s="264" t="s">
        <v>757</v>
      </c>
      <c r="F177" s="265" t="s">
        <v>758</v>
      </c>
      <c r="G177" s="266" t="s">
        <v>341</v>
      </c>
      <c r="H177" s="267">
        <v>1.5</v>
      </c>
      <c r="I177" s="268"/>
      <c r="J177" s="269">
        <f>ROUND(I177*H177,2)</f>
        <v>0</v>
      </c>
      <c r="K177" s="270"/>
      <c r="L177" s="43"/>
      <c r="M177" s="271" t="s">
        <v>1</v>
      </c>
      <c r="N177" s="272" t="s">
        <v>44</v>
      </c>
      <c r="O177" s="99"/>
      <c r="P177" s="273">
        <f>O177*H177</f>
        <v>0</v>
      </c>
      <c r="Q177" s="273">
        <v>0.00148</v>
      </c>
      <c r="R177" s="273">
        <f>Q177*H177</f>
        <v>0.0022199999999999998</v>
      </c>
      <c r="S177" s="273">
        <v>0</v>
      </c>
      <c r="T177" s="27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75" t="s">
        <v>254</v>
      </c>
      <c r="AT177" s="275" t="s">
        <v>207</v>
      </c>
      <c r="AU177" s="275" t="s">
        <v>90</v>
      </c>
      <c r="AY177" s="17" t="s">
        <v>204</v>
      </c>
      <c r="BE177" s="160">
        <f>IF(N177="základná",J177,0)</f>
        <v>0</v>
      </c>
      <c r="BF177" s="160">
        <f>IF(N177="znížená",J177,0)</f>
        <v>0</v>
      </c>
      <c r="BG177" s="160">
        <f>IF(N177="zákl. prenesená",J177,0)</f>
        <v>0</v>
      </c>
      <c r="BH177" s="160">
        <f>IF(N177="zníž. prenesená",J177,0)</f>
        <v>0</v>
      </c>
      <c r="BI177" s="160">
        <f>IF(N177="nulová",J177,0)</f>
        <v>0</v>
      </c>
      <c r="BJ177" s="17" t="s">
        <v>90</v>
      </c>
      <c r="BK177" s="160">
        <f>ROUND(I177*H177,2)</f>
        <v>0</v>
      </c>
      <c r="BL177" s="17" t="s">
        <v>254</v>
      </c>
      <c r="BM177" s="275" t="s">
        <v>759</v>
      </c>
    </row>
    <row r="178" s="2" customFormat="1" ht="24.15" customHeight="1">
      <c r="A178" s="40"/>
      <c r="B178" s="41"/>
      <c r="C178" s="263" t="s">
        <v>303</v>
      </c>
      <c r="D178" s="263" t="s">
        <v>207</v>
      </c>
      <c r="E178" s="264" t="s">
        <v>760</v>
      </c>
      <c r="F178" s="265" t="s">
        <v>761</v>
      </c>
      <c r="G178" s="266" t="s">
        <v>341</v>
      </c>
      <c r="H178" s="267">
        <v>2</v>
      </c>
      <c r="I178" s="268"/>
      <c r="J178" s="269">
        <f>ROUND(I178*H178,2)</f>
        <v>0</v>
      </c>
      <c r="K178" s="270"/>
      <c r="L178" s="43"/>
      <c r="M178" s="271" t="s">
        <v>1</v>
      </c>
      <c r="N178" s="272" t="s">
        <v>44</v>
      </c>
      <c r="O178" s="99"/>
      <c r="P178" s="273">
        <f>O178*H178</f>
        <v>0</v>
      </c>
      <c r="Q178" s="273">
        <v>0.00181193</v>
      </c>
      <c r="R178" s="273">
        <f>Q178*H178</f>
        <v>0.00362386</v>
      </c>
      <c r="S178" s="273">
        <v>0</v>
      </c>
      <c r="T178" s="27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75" t="s">
        <v>254</v>
      </c>
      <c r="AT178" s="275" t="s">
        <v>207</v>
      </c>
      <c r="AU178" s="275" t="s">
        <v>90</v>
      </c>
      <c r="AY178" s="17" t="s">
        <v>204</v>
      </c>
      <c r="BE178" s="160">
        <f>IF(N178="základná",J178,0)</f>
        <v>0</v>
      </c>
      <c r="BF178" s="160">
        <f>IF(N178="znížená",J178,0)</f>
        <v>0</v>
      </c>
      <c r="BG178" s="160">
        <f>IF(N178="zákl. prenesená",J178,0)</f>
        <v>0</v>
      </c>
      <c r="BH178" s="160">
        <f>IF(N178="zníž. prenesená",J178,0)</f>
        <v>0</v>
      </c>
      <c r="BI178" s="160">
        <f>IF(N178="nulová",J178,0)</f>
        <v>0</v>
      </c>
      <c r="BJ178" s="17" t="s">
        <v>90</v>
      </c>
      <c r="BK178" s="160">
        <f>ROUND(I178*H178,2)</f>
        <v>0</v>
      </c>
      <c r="BL178" s="17" t="s">
        <v>254</v>
      </c>
      <c r="BM178" s="275" t="s">
        <v>762</v>
      </c>
    </row>
    <row r="179" s="2" customFormat="1" ht="16.5" customHeight="1">
      <c r="A179" s="40"/>
      <c r="B179" s="41"/>
      <c r="C179" s="263" t="s">
        <v>309</v>
      </c>
      <c r="D179" s="263" t="s">
        <v>207</v>
      </c>
      <c r="E179" s="264" t="s">
        <v>763</v>
      </c>
      <c r="F179" s="265" t="s">
        <v>764</v>
      </c>
      <c r="G179" s="266" t="s">
        <v>341</v>
      </c>
      <c r="H179" s="267">
        <v>1</v>
      </c>
      <c r="I179" s="268"/>
      <c r="J179" s="269">
        <f>ROUND(I179*H179,2)</f>
        <v>0</v>
      </c>
      <c r="K179" s="270"/>
      <c r="L179" s="43"/>
      <c r="M179" s="271" t="s">
        <v>1</v>
      </c>
      <c r="N179" s="272" t="s">
        <v>44</v>
      </c>
      <c r="O179" s="99"/>
      <c r="P179" s="273">
        <f>O179*H179</f>
        <v>0</v>
      </c>
      <c r="Q179" s="273">
        <v>0.0015200000000000001</v>
      </c>
      <c r="R179" s="273">
        <f>Q179*H179</f>
        <v>0.0015200000000000001</v>
      </c>
      <c r="S179" s="273">
        <v>0</v>
      </c>
      <c r="T179" s="27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75" t="s">
        <v>254</v>
      </c>
      <c r="AT179" s="275" t="s">
        <v>207</v>
      </c>
      <c r="AU179" s="275" t="s">
        <v>90</v>
      </c>
      <c r="AY179" s="17" t="s">
        <v>204</v>
      </c>
      <c r="BE179" s="160">
        <f>IF(N179="základná",J179,0)</f>
        <v>0</v>
      </c>
      <c r="BF179" s="160">
        <f>IF(N179="znížená",J179,0)</f>
        <v>0</v>
      </c>
      <c r="BG179" s="160">
        <f>IF(N179="zákl. prenesená",J179,0)</f>
        <v>0</v>
      </c>
      <c r="BH179" s="160">
        <f>IF(N179="zníž. prenesená",J179,0)</f>
        <v>0</v>
      </c>
      <c r="BI179" s="160">
        <f>IF(N179="nulová",J179,0)</f>
        <v>0</v>
      </c>
      <c r="BJ179" s="17" t="s">
        <v>90</v>
      </c>
      <c r="BK179" s="160">
        <f>ROUND(I179*H179,2)</f>
        <v>0</v>
      </c>
      <c r="BL179" s="17" t="s">
        <v>254</v>
      </c>
      <c r="BM179" s="275" t="s">
        <v>765</v>
      </c>
    </row>
    <row r="180" s="2" customFormat="1" ht="16.5" customHeight="1">
      <c r="A180" s="40"/>
      <c r="B180" s="41"/>
      <c r="C180" s="263" t="s">
        <v>316</v>
      </c>
      <c r="D180" s="263" t="s">
        <v>207</v>
      </c>
      <c r="E180" s="264" t="s">
        <v>766</v>
      </c>
      <c r="F180" s="265" t="s">
        <v>767</v>
      </c>
      <c r="G180" s="266" t="s">
        <v>292</v>
      </c>
      <c r="H180" s="267">
        <v>1</v>
      </c>
      <c r="I180" s="268"/>
      <c r="J180" s="269">
        <f>ROUND(I180*H180,2)</f>
        <v>0</v>
      </c>
      <c r="K180" s="270"/>
      <c r="L180" s="43"/>
      <c r="M180" s="271" t="s">
        <v>1</v>
      </c>
      <c r="N180" s="272" t="s">
        <v>44</v>
      </c>
      <c r="O180" s="99"/>
      <c r="P180" s="273">
        <f>O180*H180</f>
        <v>0</v>
      </c>
      <c r="Q180" s="273">
        <v>0</v>
      </c>
      <c r="R180" s="273">
        <f>Q180*H180</f>
        <v>0</v>
      </c>
      <c r="S180" s="273">
        <v>0</v>
      </c>
      <c r="T180" s="27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75" t="s">
        <v>254</v>
      </c>
      <c r="AT180" s="275" t="s">
        <v>207</v>
      </c>
      <c r="AU180" s="275" t="s">
        <v>90</v>
      </c>
      <c r="AY180" s="17" t="s">
        <v>204</v>
      </c>
      <c r="BE180" s="160">
        <f>IF(N180="základná",J180,0)</f>
        <v>0</v>
      </c>
      <c r="BF180" s="160">
        <f>IF(N180="znížená",J180,0)</f>
        <v>0</v>
      </c>
      <c r="BG180" s="160">
        <f>IF(N180="zákl. prenesená",J180,0)</f>
        <v>0</v>
      </c>
      <c r="BH180" s="160">
        <f>IF(N180="zníž. prenesená",J180,0)</f>
        <v>0</v>
      </c>
      <c r="BI180" s="160">
        <f>IF(N180="nulová",J180,0)</f>
        <v>0</v>
      </c>
      <c r="BJ180" s="17" t="s">
        <v>90</v>
      </c>
      <c r="BK180" s="160">
        <f>ROUND(I180*H180,2)</f>
        <v>0</v>
      </c>
      <c r="BL180" s="17" t="s">
        <v>254</v>
      </c>
      <c r="BM180" s="275" t="s">
        <v>768</v>
      </c>
    </row>
    <row r="181" s="13" customFormat="1">
      <c r="A181" s="13"/>
      <c r="B181" s="276"/>
      <c r="C181" s="277"/>
      <c r="D181" s="278" t="s">
        <v>213</v>
      </c>
      <c r="E181" s="279" t="s">
        <v>1</v>
      </c>
      <c r="F181" s="280" t="s">
        <v>711</v>
      </c>
      <c r="G181" s="277"/>
      <c r="H181" s="281">
        <v>1</v>
      </c>
      <c r="I181" s="282"/>
      <c r="J181" s="277"/>
      <c r="K181" s="277"/>
      <c r="L181" s="283"/>
      <c r="M181" s="284"/>
      <c r="N181" s="285"/>
      <c r="O181" s="285"/>
      <c r="P181" s="285"/>
      <c r="Q181" s="285"/>
      <c r="R181" s="285"/>
      <c r="S181" s="285"/>
      <c r="T181" s="28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87" t="s">
        <v>213</v>
      </c>
      <c r="AU181" s="287" t="s">
        <v>90</v>
      </c>
      <c r="AV181" s="13" t="s">
        <v>90</v>
      </c>
      <c r="AW181" s="13" t="s">
        <v>33</v>
      </c>
      <c r="AX181" s="13" t="s">
        <v>78</v>
      </c>
      <c r="AY181" s="287" t="s">
        <v>204</v>
      </c>
    </row>
    <row r="182" s="14" customFormat="1">
      <c r="A182" s="14"/>
      <c r="B182" s="288"/>
      <c r="C182" s="289"/>
      <c r="D182" s="278" t="s">
        <v>213</v>
      </c>
      <c r="E182" s="290" t="s">
        <v>1</v>
      </c>
      <c r="F182" s="291" t="s">
        <v>218</v>
      </c>
      <c r="G182" s="289"/>
      <c r="H182" s="292">
        <v>1</v>
      </c>
      <c r="I182" s="293"/>
      <c r="J182" s="289"/>
      <c r="K182" s="289"/>
      <c r="L182" s="294"/>
      <c r="M182" s="295"/>
      <c r="N182" s="296"/>
      <c r="O182" s="296"/>
      <c r="P182" s="296"/>
      <c r="Q182" s="296"/>
      <c r="R182" s="296"/>
      <c r="S182" s="296"/>
      <c r="T182" s="29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98" t="s">
        <v>213</v>
      </c>
      <c r="AU182" s="298" t="s">
        <v>90</v>
      </c>
      <c r="AV182" s="14" t="s">
        <v>211</v>
      </c>
      <c r="AW182" s="14" t="s">
        <v>33</v>
      </c>
      <c r="AX182" s="14" t="s">
        <v>85</v>
      </c>
      <c r="AY182" s="298" t="s">
        <v>204</v>
      </c>
    </row>
    <row r="183" s="2" customFormat="1" ht="24.15" customHeight="1">
      <c r="A183" s="40"/>
      <c r="B183" s="41"/>
      <c r="C183" s="310" t="s">
        <v>326</v>
      </c>
      <c r="D183" s="310" t="s">
        <v>392</v>
      </c>
      <c r="E183" s="311" t="s">
        <v>770</v>
      </c>
      <c r="F183" s="312" t="s">
        <v>771</v>
      </c>
      <c r="G183" s="313" t="s">
        <v>292</v>
      </c>
      <c r="H183" s="314">
        <v>1</v>
      </c>
      <c r="I183" s="315"/>
      <c r="J183" s="316">
        <f>ROUND(I183*H183,2)</f>
        <v>0</v>
      </c>
      <c r="K183" s="317"/>
      <c r="L183" s="318"/>
      <c r="M183" s="319" t="s">
        <v>1</v>
      </c>
      <c r="N183" s="320" t="s">
        <v>44</v>
      </c>
      <c r="O183" s="99"/>
      <c r="P183" s="273">
        <f>O183*H183</f>
        <v>0</v>
      </c>
      <c r="Q183" s="273">
        <v>4.0000000000000003E-05</v>
      </c>
      <c r="R183" s="273">
        <f>Q183*H183</f>
        <v>4.0000000000000003E-05</v>
      </c>
      <c r="S183" s="273">
        <v>0</v>
      </c>
      <c r="T183" s="27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75" t="s">
        <v>379</v>
      </c>
      <c r="AT183" s="275" t="s">
        <v>392</v>
      </c>
      <c r="AU183" s="275" t="s">
        <v>90</v>
      </c>
      <c r="AY183" s="17" t="s">
        <v>204</v>
      </c>
      <c r="BE183" s="160">
        <f>IF(N183="základná",J183,0)</f>
        <v>0</v>
      </c>
      <c r="BF183" s="160">
        <f>IF(N183="znížená",J183,0)</f>
        <v>0</v>
      </c>
      <c r="BG183" s="160">
        <f>IF(N183="zákl. prenesená",J183,0)</f>
        <v>0</v>
      </c>
      <c r="BH183" s="160">
        <f>IF(N183="zníž. prenesená",J183,0)</f>
        <v>0</v>
      </c>
      <c r="BI183" s="160">
        <f>IF(N183="nulová",J183,0)</f>
        <v>0</v>
      </c>
      <c r="BJ183" s="17" t="s">
        <v>90</v>
      </c>
      <c r="BK183" s="160">
        <f>ROUND(I183*H183,2)</f>
        <v>0</v>
      </c>
      <c r="BL183" s="17" t="s">
        <v>254</v>
      </c>
      <c r="BM183" s="275" t="s">
        <v>772</v>
      </c>
    </row>
    <row r="184" s="2" customFormat="1" ht="24.15" customHeight="1">
      <c r="A184" s="40"/>
      <c r="B184" s="41"/>
      <c r="C184" s="263" t="s">
        <v>331</v>
      </c>
      <c r="D184" s="263" t="s">
        <v>207</v>
      </c>
      <c r="E184" s="264" t="s">
        <v>785</v>
      </c>
      <c r="F184" s="265" t="s">
        <v>786</v>
      </c>
      <c r="G184" s="266" t="s">
        <v>414</v>
      </c>
      <c r="H184" s="267"/>
      <c r="I184" s="268"/>
      <c r="J184" s="269">
        <f>ROUND(I184*H184,2)</f>
        <v>0</v>
      </c>
      <c r="K184" s="270"/>
      <c r="L184" s="43"/>
      <c r="M184" s="271" t="s">
        <v>1</v>
      </c>
      <c r="N184" s="272" t="s">
        <v>44</v>
      </c>
      <c r="O184" s="99"/>
      <c r="P184" s="273">
        <f>O184*H184</f>
        <v>0</v>
      </c>
      <c r="Q184" s="273">
        <v>0</v>
      </c>
      <c r="R184" s="273">
        <f>Q184*H184</f>
        <v>0</v>
      </c>
      <c r="S184" s="273">
        <v>0</v>
      </c>
      <c r="T184" s="27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75" t="s">
        <v>254</v>
      </c>
      <c r="AT184" s="275" t="s">
        <v>207</v>
      </c>
      <c r="AU184" s="275" t="s">
        <v>90</v>
      </c>
      <c r="AY184" s="17" t="s">
        <v>204</v>
      </c>
      <c r="BE184" s="160">
        <f>IF(N184="základná",J184,0)</f>
        <v>0</v>
      </c>
      <c r="BF184" s="160">
        <f>IF(N184="znížená",J184,0)</f>
        <v>0</v>
      </c>
      <c r="BG184" s="160">
        <f>IF(N184="zákl. prenesená",J184,0)</f>
        <v>0</v>
      </c>
      <c r="BH184" s="160">
        <f>IF(N184="zníž. prenesená",J184,0)</f>
        <v>0</v>
      </c>
      <c r="BI184" s="160">
        <f>IF(N184="nulová",J184,0)</f>
        <v>0</v>
      </c>
      <c r="BJ184" s="17" t="s">
        <v>90</v>
      </c>
      <c r="BK184" s="160">
        <f>ROUND(I184*H184,2)</f>
        <v>0</v>
      </c>
      <c r="BL184" s="17" t="s">
        <v>254</v>
      </c>
      <c r="BM184" s="275" t="s">
        <v>787</v>
      </c>
    </row>
    <row r="185" s="12" customFormat="1" ht="22.8" customHeight="1">
      <c r="A185" s="12"/>
      <c r="B185" s="248"/>
      <c r="C185" s="249"/>
      <c r="D185" s="250" t="s">
        <v>77</v>
      </c>
      <c r="E185" s="261" t="s">
        <v>788</v>
      </c>
      <c r="F185" s="261" t="s">
        <v>789</v>
      </c>
      <c r="G185" s="249"/>
      <c r="H185" s="249"/>
      <c r="I185" s="252"/>
      <c r="J185" s="262">
        <f>BK185</f>
        <v>0</v>
      </c>
      <c r="K185" s="249"/>
      <c r="L185" s="253"/>
      <c r="M185" s="254"/>
      <c r="N185" s="255"/>
      <c r="O185" s="255"/>
      <c r="P185" s="256">
        <f>SUM(P186:P194)</f>
        <v>0</v>
      </c>
      <c r="Q185" s="255"/>
      <c r="R185" s="256">
        <f>SUM(R186:R194)</f>
        <v>0.0062099999999999994</v>
      </c>
      <c r="S185" s="255"/>
      <c r="T185" s="257">
        <f>SUM(T186:T194)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58" t="s">
        <v>90</v>
      </c>
      <c r="AT185" s="259" t="s">
        <v>77</v>
      </c>
      <c r="AU185" s="259" t="s">
        <v>85</v>
      </c>
      <c r="AY185" s="258" t="s">
        <v>204</v>
      </c>
      <c r="BK185" s="260">
        <f>SUM(BK186:BK194)</f>
        <v>0</v>
      </c>
    </row>
    <row r="186" s="2" customFormat="1" ht="24.15" customHeight="1">
      <c r="A186" s="40"/>
      <c r="B186" s="41"/>
      <c r="C186" s="263" t="s">
        <v>335</v>
      </c>
      <c r="D186" s="263" t="s">
        <v>207</v>
      </c>
      <c r="E186" s="264" t="s">
        <v>790</v>
      </c>
      <c r="F186" s="265" t="s">
        <v>791</v>
      </c>
      <c r="G186" s="266" t="s">
        <v>341</v>
      </c>
      <c r="H186" s="267">
        <v>3</v>
      </c>
      <c r="I186" s="268"/>
      <c r="J186" s="269">
        <f>ROUND(I186*H186,2)</f>
        <v>0</v>
      </c>
      <c r="K186" s="270"/>
      <c r="L186" s="43"/>
      <c r="M186" s="271" t="s">
        <v>1</v>
      </c>
      <c r="N186" s="272" t="s">
        <v>44</v>
      </c>
      <c r="O186" s="99"/>
      <c r="P186" s="273">
        <f>O186*H186</f>
        <v>0</v>
      </c>
      <c r="Q186" s="273">
        <v>0.00038000000000000002</v>
      </c>
      <c r="R186" s="273">
        <f>Q186*H186</f>
        <v>0.00114</v>
      </c>
      <c r="S186" s="273">
        <v>0</v>
      </c>
      <c r="T186" s="27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75" t="s">
        <v>254</v>
      </c>
      <c r="AT186" s="275" t="s">
        <v>207</v>
      </c>
      <c r="AU186" s="275" t="s">
        <v>90</v>
      </c>
      <c r="AY186" s="17" t="s">
        <v>204</v>
      </c>
      <c r="BE186" s="160">
        <f>IF(N186="základná",J186,0)</f>
        <v>0</v>
      </c>
      <c r="BF186" s="160">
        <f>IF(N186="znížená",J186,0)</f>
        <v>0</v>
      </c>
      <c r="BG186" s="160">
        <f>IF(N186="zákl. prenesená",J186,0)</f>
        <v>0</v>
      </c>
      <c r="BH186" s="160">
        <f>IF(N186="zníž. prenesená",J186,0)</f>
        <v>0</v>
      </c>
      <c r="BI186" s="160">
        <f>IF(N186="nulová",J186,0)</f>
        <v>0</v>
      </c>
      <c r="BJ186" s="17" t="s">
        <v>90</v>
      </c>
      <c r="BK186" s="160">
        <f>ROUND(I186*H186,2)</f>
        <v>0</v>
      </c>
      <c r="BL186" s="17" t="s">
        <v>254</v>
      </c>
      <c r="BM186" s="275" t="s">
        <v>792</v>
      </c>
    </row>
    <row r="187" s="2" customFormat="1" ht="24.15" customHeight="1">
      <c r="A187" s="40"/>
      <c r="B187" s="41"/>
      <c r="C187" s="263" t="s">
        <v>7</v>
      </c>
      <c r="D187" s="263" t="s">
        <v>207</v>
      </c>
      <c r="E187" s="264" t="s">
        <v>793</v>
      </c>
      <c r="F187" s="265" t="s">
        <v>794</v>
      </c>
      <c r="G187" s="266" t="s">
        <v>341</v>
      </c>
      <c r="H187" s="267">
        <v>3</v>
      </c>
      <c r="I187" s="268"/>
      <c r="J187" s="269">
        <f>ROUND(I187*H187,2)</f>
        <v>0</v>
      </c>
      <c r="K187" s="270"/>
      <c r="L187" s="43"/>
      <c r="M187" s="271" t="s">
        <v>1</v>
      </c>
      <c r="N187" s="272" t="s">
        <v>44</v>
      </c>
      <c r="O187" s="99"/>
      <c r="P187" s="273">
        <f>O187*H187</f>
        <v>0</v>
      </c>
      <c r="Q187" s="273">
        <v>0.00048999999999999998</v>
      </c>
      <c r="R187" s="273">
        <f>Q187*H187</f>
        <v>0.00147</v>
      </c>
      <c r="S187" s="273">
        <v>0</v>
      </c>
      <c r="T187" s="27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75" t="s">
        <v>254</v>
      </c>
      <c r="AT187" s="275" t="s">
        <v>207</v>
      </c>
      <c r="AU187" s="275" t="s">
        <v>90</v>
      </c>
      <c r="AY187" s="17" t="s">
        <v>204</v>
      </c>
      <c r="BE187" s="160">
        <f>IF(N187="základná",J187,0)</f>
        <v>0</v>
      </c>
      <c r="BF187" s="160">
        <f>IF(N187="znížená",J187,0)</f>
        <v>0</v>
      </c>
      <c r="BG187" s="160">
        <f>IF(N187="zákl. prenesená",J187,0)</f>
        <v>0</v>
      </c>
      <c r="BH187" s="160">
        <f>IF(N187="zníž. prenesená",J187,0)</f>
        <v>0</v>
      </c>
      <c r="BI187" s="160">
        <f>IF(N187="nulová",J187,0)</f>
        <v>0</v>
      </c>
      <c r="BJ187" s="17" t="s">
        <v>90</v>
      </c>
      <c r="BK187" s="160">
        <f>ROUND(I187*H187,2)</f>
        <v>0</v>
      </c>
      <c r="BL187" s="17" t="s">
        <v>254</v>
      </c>
      <c r="BM187" s="275" t="s">
        <v>795</v>
      </c>
    </row>
    <row r="188" s="2" customFormat="1" ht="24.15" customHeight="1">
      <c r="A188" s="40"/>
      <c r="B188" s="41"/>
      <c r="C188" s="263" t="s">
        <v>343</v>
      </c>
      <c r="D188" s="263" t="s">
        <v>207</v>
      </c>
      <c r="E188" s="264" t="s">
        <v>796</v>
      </c>
      <c r="F188" s="265" t="s">
        <v>797</v>
      </c>
      <c r="G188" s="266" t="s">
        <v>341</v>
      </c>
      <c r="H188" s="267">
        <v>3</v>
      </c>
      <c r="I188" s="268"/>
      <c r="J188" s="269">
        <f>ROUND(I188*H188,2)</f>
        <v>0</v>
      </c>
      <c r="K188" s="270"/>
      <c r="L188" s="43"/>
      <c r="M188" s="271" t="s">
        <v>1</v>
      </c>
      <c r="N188" s="272" t="s">
        <v>44</v>
      </c>
      <c r="O188" s="99"/>
      <c r="P188" s="273">
        <f>O188*H188</f>
        <v>0</v>
      </c>
      <c r="Q188" s="273">
        <v>0.00060999999999999997</v>
      </c>
      <c r="R188" s="273">
        <f>Q188*H188</f>
        <v>0.00183</v>
      </c>
      <c r="S188" s="273">
        <v>0</v>
      </c>
      <c r="T188" s="27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75" t="s">
        <v>254</v>
      </c>
      <c r="AT188" s="275" t="s">
        <v>207</v>
      </c>
      <c r="AU188" s="275" t="s">
        <v>90</v>
      </c>
      <c r="AY188" s="17" t="s">
        <v>204</v>
      </c>
      <c r="BE188" s="160">
        <f>IF(N188="základná",J188,0)</f>
        <v>0</v>
      </c>
      <c r="BF188" s="160">
        <f>IF(N188="znížená",J188,0)</f>
        <v>0</v>
      </c>
      <c r="BG188" s="160">
        <f>IF(N188="zákl. prenesená",J188,0)</f>
        <v>0</v>
      </c>
      <c r="BH188" s="160">
        <f>IF(N188="zníž. prenesená",J188,0)</f>
        <v>0</v>
      </c>
      <c r="BI188" s="160">
        <f>IF(N188="nulová",J188,0)</f>
        <v>0</v>
      </c>
      <c r="BJ188" s="17" t="s">
        <v>90</v>
      </c>
      <c r="BK188" s="160">
        <f>ROUND(I188*H188,2)</f>
        <v>0</v>
      </c>
      <c r="BL188" s="17" t="s">
        <v>254</v>
      </c>
      <c r="BM188" s="275" t="s">
        <v>798</v>
      </c>
    </row>
    <row r="189" s="2" customFormat="1" ht="16.5" customHeight="1">
      <c r="A189" s="40"/>
      <c r="B189" s="41"/>
      <c r="C189" s="263" t="s">
        <v>347</v>
      </c>
      <c r="D189" s="263" t="s">
        <v>207</v>
      </c>
      <c r="E189" s="264" t="s">
        <v>799</v>
      </c>
      <c r="F189" s="265" t="s">
        <v>800</v>
      </c>
      <c r="G189" s="266" t="s">
        <v>292</v>
      </c>
      <c r="H189" s="267">
        <v>3</v>
      </c>
      <c r="I189" s="268"/>
      <c r="J189" s="269">
        <f>ROUND(I189*H189,2)</f>
        <v>0</v>
      </c>
      <c r="K189" s="270"/>
      <c r="L189" s="43"/>
      <c r="M189" s="271" t="s">
        <v>1</v>
      </c>
      <c r="N189" s="272" t="s">
        <v>44</v>
      </c>
      <c r="O189" s="99"/>
      <c r="P189" s="273">
        <f>O189*H189</f>
        <v>0</v>
      </c>
      <c r="Q189" s="273">
        <v>1.0000000000000001E-05</v>
      </c>
      <c r="R189" s="273">
        <f>Q189*H189</f>
        <v>3.0000000000000004E-05</v>
      </c>
      <c r="S189" s="273">
        <v>0</v>
      </c>
      <c r="T189" s="27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75" t="s">
        <v>254</v>
      </c>
      <c r="AT189" s="275" t="s">
        <v>207</v>
      </c>
      <c r="AU189" s="275" t="s">
        <v>90</v>
      </c>
      <c r="AY189" s="17" t="s">
        <v>204</v>
      </c>
      <c r="BE189" s="160">
        <f>IF(N189="základná",J189,0)</f>
        <v>0</v>
      </c>
      <c r="BF189" s="160">
        <f>IF(N189="znížená",J189,0)</f>
        <v>0</v>
      </c>
      <c r="BG189" s="160">
        <f>IF(N189="zákl. prenesená",J189,0)</f>
        <v>0</v>
      </c>
      <c r="BH189" s="160">
        <f>IF(N189="zníž. prenesená",J189,0)</f>
        <v>0</v>
      </c>
      <c r="BI189" s="160">
        <f>IF(N189="nulová",J189,0)</f>
        <v>0</v>
      </c>
      <c r="BJ189" s="17" t="s">
        <v>90</v>
      </c>
      <c r="BK189" s="160">
        <f>ROUND(I189*H189,2)</f>
        <v>0</v>
      </c>
      <c r="BL189" s="17" t="s">
        <v>254</v>
      </c>
      <c r="BM189" s="275" t="s">
        <v>801</v>
      </c>
    </row>
    <row r="190" s="13" customFormat="1">
      <c r="A190" s="13"/>
      <c r="B190" s="276"/>
      <c r="C190" s="277"/>
      <c r="D190" s="278" t="s">
        <v>213</v>
      </c>
      <c r="E190" s="279" t="s">
        <v>1</v>
      </c>
      <c r="F190" s="280" t="s">
        <v>1162</v>
      </c>
      <c r="G190" s="277"/>
      <c r="H190" s="281">
        <v>1</v>
      </c>
      <c r="I190" s="282"/>
      <c r="J190" s="277"/>
      <c r="K190" s="277"/>
      <c r="L190" s="283"/>
      <c r="M190" s="284"/>
      <c r="N190" s="285"/>
      <c r="O190" s="285"/>
      <c r="P190" s="285"/>
      <c r="Q190" s="285"/>
      <c r="R190" s="285"/>
      <c r="S190" s="285"/>
      <c r="T190" s="28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87" t="s">
        <v>213</v>
      </c>
      <c r="AU190" s="287" t="s">
        <v>90</v>
      </c>
      <c r="AV190" s="13" t="s">
        <v>90</v>
      </c>
      <c r="AW190" s="13" t="s">
        <v>33</v>
      </c>
      <c r="AX190" s="13" t="s">
        <v>78</v>
      </c>
      <c r="AY190" s="287" t="s">
        <v>204</v>
      </c>
    </row>
    <row r="191" s="13" customFormat="1">
      <c r="A191" s="13"/>
      <c r="B191" s="276"/>
      <c r="C191" s="277"/>
      <c r="D191" s="278" t="s">
        <v>213</v>
      </c>
      <c r="E191" s="279" t="s">
        <v>1</v>
      </c>
      <c r="F191" s="280" t="s">
        <v>1163</v>
      </c>
      <c r="G191" s="277"/>
      <c r="H191" s="281">
        <v>2</v>
      </c>
      <c r="I191" s="282"/>
      <c r="J191" s="277"/>
      <c r="K191" s="277"/>
      <c r="L191" s="283"/>
      <c r="M191" s="284"/>
      <c r="N191" s="285"/>
      <c r="O191" s="285"/>
      <c r="P191" s="285"/>
      <c r="Q191" s="285"/>
      <c r="R191" s="285"/>
      <c r="S191" s="285"/>
      <c r="T191" s="28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87" t="s">
        <v>213</v>
      </c>
      <c r="AU191" s="287" t="s">
        <v>90</v>
      </c>
      <c r="AV191" s="13" t="s">
        <v>90</v>
      </c>
      <c r="AW191" s="13" t="s">
        <v>33</v>
      </c>
      <c r="AX191" s="13" t="s">
        <v>78</v>
      </c>
      <c r="AY191" s="287" t="s">
        <v>204</v>
      </c>
    </row>
    <row r="192" s="14" customFormat="1">
      <c r="A192" s="14"/>
      <c r="B192" s="288"/>
      <c r="C192" s="289"/>
      <c r="D192" s="278" t="s">
        <v>213</v>
      </c>
      <c r="E192" s="290" t="s">
        <v>1</v>
      </c>
      <c r="F192" s="291" t="s">
        <v>218</v>
      </c>
      <c r="G192" s="289"/>
      <c r="H192" s="292">
        <v>3</v>
      </c>
      <c r="I192" s="293"/>
      <c r="J192" s="289"/>
      <c r="K192" s="289"/>
      <c r="L192" s="294"/>
      <c r="M192" s="295"/>
      <c r="N192" s="296"/>
      <c r="O192" s="296"/>
      <c r="P192" s="296"/>
      <c r="Q192" s="296"/>
      <c r="R192" s="296"/>
      <c r="S192" s="296"/>
      <c r="T192" s="29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98" t="s">
        <v>213</v>
      </c>
      <c r="AU192" s="298" t="s">
        <v>90</v>
      </c>
      <c r="AV192" s="14" t="s">
        <v>211</v>
      </c>
      <c r="AW192" s="14" t="s">
        <v>33</v>
      </c>
      <c r="AX192" s="14" t="s">
        <v>85</v>
      </c>
      <c r="AY192" s="298" t="s">
        <v>204</v>
      </c>
    </row>
    <row r="193" s="2" customFormat="1" ht="16.5" customHeight="1">
      <c r="A193" s="40"/>
      <c r="B193" s="41"/>
      <c r="C193" s="310" t="s">
        <v>351</v>
      </c>
      <c r="D193" s="310" t="s">
        <v>392</v>
      </c>
      <c r="E193" s="311" t="s">
        <v>804</v>
      </c>
      <c r="F193" s="312" t="s">
        <v>805</v>
      </c>
      <c r="G193" s="313" t="s">
        <v>292</v>
      </c>
      <c r="H193" s="314">
        <v>3</v>
      </c>
      <c r="I193" s="315"/>
      <c r="J193" s="316">
        <f>ROUND(I193*H193,2)</f>
        <v>0</v>
      </c>
      <c r="K193" s="317"/>
      <c r="L193" s="318"/>
      <c r="M193" s="319" t="s">
        <v>1</v>
      </c>
      <c r="N193" s="320" t="s">
        <v>44</v>
      </c>
      <c r="O193" s="99"/>
      <c r="P193" s="273">
        <f>O193*H193</f>
        <v>0</v>
      </c>
      <c r="Q193" s="273">
        <v>0.00058</v>
      </c>
      <c r="R193" s="273">
        <f>Q193*H193</f>
        <v>0.00174</v>
      </c>
      <c r="S193" s="273">
        <v>0</v>
      </c>
      <c r="T193" s="27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75" t="s">
        <v>379</v>
      </c>
      <c r="AT193" s="275" t="s">
        <v>392</v>
      </c>
      <c r="AU193" s="275" t="s">
        <v>90</v>
      </c>
      <c r="AY193" s="17" t="s">
        <v>204</v>
      </c>
      <c r="BE193" s="160">
        <f>IF(N193="základná",J193,0)</f>
        <v>0</v>
      </c>
      <c r="BF193" s="160">
        <f>IF(N193="znížená",J193,0)</f>
        <v>0</v>
      </c>
      <c r="BG193" s="160">
        <f>IF(N193="zákl. prenesená",J193,0)</f>
        <v>0</v>
      </c>
      <c r="BH193" s="160">
        <f>IF(N193="zníž. prenesená",J193,0)</f>
        <v>0</v>
      </c>
      <c r="BI193" s="160">
        <f>IF(N193="nulová",J193,0)</f>
        <v>0</v>
      </c>
      <c r="BJ193" s="17" t="s">
        <v>90</v>
      </c>
      <c r="BK193" s="160">
        <f>ROUND(I193*H193,2)</f>
        <v>0</v>
      </c>
      <c r="BL193" s="17" t="s">
        <v>254</v>
      </c>
      <c r="BM193" s="275" t="s">
        <v>806</v>
      </c>
    </row>
    <row r="194" s="2" customFormat="1" ht="24.15" customHeight="1">
      <c r="A194" s="40"/>
      <c r="B194" s="41"/>
      <c r="C194" s="263" t="s">
        <v>356</v>
      </c>
      <c r="D194" s="263" t="s">
        <v>207</v>
      </c>
      <c r="E194" s="264" t="s">
        <v>807</v>
      </c>
      <c r="F194" s="265" t="s">
        <v>808</v>
      </c>
      <c r="G194" s="266" t="s">
        <v>414</v>
      </c>
      <c r="H194" s="267"/>
      <c r="I194" s="268"/>
      <c r="J194" s="269">
        <f>ROUND(I194*H194,2)</f>
        <v>0</v>
      </c>
      <c r="K194" s="270"/>
      <c r="L194" s="43"/>
      <c r="M194" s="271" t="s">
        <v>1</v>
      </c>
      <c r="N194" s="272" t="s">
        <v>44</v>
      </c>
      <c r="O194" s="99"/>
      <c r="P194" s="273">
        <f>O194*H194</f>
        <v>0</v>
      </c>
      <c r="Q194" s="273">
        <v>0</v>
      </c>
      <c r="R194" s="273">
        <f>Q194*H194</f>
        <v>0</v>
      </c>
      <c r="S194" s="273">
        <v>0</v>
      </c>
      <c r="T194" s="27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75" t="s">
        <v>254</v>
      </c>
      <c r="AT194" s="275" t="s">
        <v>207</v>
      </c>
      <c r="AU194" s="275" t="s">
        <v>90</v>
      </c>
      <c r="AY194" s="17" t="s">
        <v>204</v>
      </c>
      <c r="BE194" s="160">
        <f>IF(N194="základná",J194,0)</f>
        <v>0</v>
      </c>
      <c r="BF194" s="160">
        <f>IF(N194="znížená",J194,0)</f>
        <v>0</v>
      </c>
      <c r="BG194" s="160">
        <f>IF(N194="zákl. prenesená",J194,0)</f>
        <v>0</v>
      </c>
      <c r="BH194" s="160">
        <f>IF(N194="zníž. prenesená",J194,0)</f>
        <v>0</v>
      </c>
      <c r="BI194" s="160">
        <f>IF(N194="nulová",J194,0)</f>
        <v>0</v>
      </c>
      <c r="BJ194" s="17" t="s">
        <v>90</v>
      </c>
      <c r="BK194" s="160">
        <f>ROUND(I194*H194,2)</f>
        <v>0</v>
      </c>
      <c r="BL194" s="17" t="s">
        <v>254</v>
      </c>
      <c r="BM194" s="275" t="s">
        <v>809</v>
      </c>
    </row>
    <row r="195" s="12" customFormat="1" ht="22.8" customHeight="1">
      <c r="A195" s="12"/>
      <c r="B195" s="248"/>
      <c r="C195" s="249"/>
      <c r="D195" s="250" t="s">
        <v>77</v>
      </c>
      <c r="E195" s="261" t="s">
        <v>427</v>
      </c>
      <c r="F195" s="261" t="s">
        <v>428</v>
      </c>
      <c r="G195" s="249"/>
      <c r="H195" s="249"/>
      <c r="I195" s="252"/>
      <c r="J195" s="262">
        <f>BK195</f>
        <v>0</v>
      </c>
      <c r="K195" s="249"/>
      <c r="L195" s="253"/>
      <c r="M195" s="254"/>
      <c r="N195" s="255"/>
      <c r="O195" s="255"/>
      <c r="P195" s="256">
        <f>SUM(P196:P225)</f>
        <v>0</v>
      </c>
      <c r="Q195" s="255"/>
      <c r="R195" s="256">
        <f>SUM(R196:R225)</f>
        <v>0.049680000000000002</v>
      </c>
      <c r="S195" s="255"/>
      <c r="T195" s="257">
        <f>SUM(T196:T225)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58" t="s">
        <v>90</v>
      </c>
      <c r="AT195" s="259" t="s">
        <v>77</v>
      </c>
      <c r="AU195" s="259" t="s">
        <v>85</v>
      </c>
      <c r="AY195" s="258" t="s">
        <v>204</v>
      </c>
      <c r="BK195" s="260">
        <f>SUM(BK196:BK225)</f>
        <v>0</v>
      </c>
    </row>
    <row r="196" s="2" customFormat="1" ht="16.5" customHeight="1">
      <c r="A196" s="40"/>
      <c r="B196" s="41"/>
      <c r="C196" s="263" t="s">
        <v>360</v>
      </c>
      <c r="D196" s="263" t="s">
        <v>207</v>
      </c>
      <c r="E196" s="264" t="s">
        <v>810</v>
      </c>
      <c r="F196" s="265" t="s">
        <v>811</v>
      </c>
      <c r="G196" s="266" t="s">
        <v>292</v>
      </c>
      <c r="H196" s="267">
        <v>1</v>
      </c>
      <c r="I196" s="268"/>
      <c r="J196" s="269">
        <f>ROUND(I196*H196,2)</f>
        <v>0</v>
      </c>
      <c r="K196" s="270"/>
      <c r="L196" s="43"/>
      <c r="M196" s="271" t="s">
        <v>1</v>
      </c>
      <c r="N196" s="272" t="s">
        <v>44</v>
      </c>
      <c r="O196" s="99"/>
      <c r="P196" s="273">
        <f>O196*H196</f>
        <v>0</v>
      </c>
      <c r="Q196" s="273">
        <v>0.00072999999999999996</v>
      </c>
      <c r="R196" s="273">
        <f>Q196*H196</f>
        <v>0.00072999999999999996</v>
      </c>
      <c r="S196" s="273">
        <v>0</v>
      </c>
      <c r="T196" s="27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75" t="s">
        <v>254</v>
      </c>
      <c r="AT196" s="275" t="s">
        <v>207</v>
      </c>
      <c r="AU196" s="275" t="s">
        <v>90</v>
      </c>
      <c r="AY196" s="17" t="s">
        <v>204</v>
      </c>
      <c r="BE196" s="160">
        <f>IF(N196="základná",J196,0)</f>
        <v>0</v>
      </c>
      <c r="BF196" s="160">
        <f>IF(N196="znížená",J196,0)</f>
        <v>0</v>
      </c>
      <c r="BG196" s="160">
        <f>IF(N196="zákl. prenesená",J196,0)</f>
        <v>0</v>
      </c>
      <c r="BH196" s="160">
        <f>IF(N196="zníž. prenesená",J196,0)</f>
        <v>0</v>
      </c>
      <c r="BI196" s="160">
        <f>IF(N196="nulová",J196,0)</f>
        <v>0</v>
      </c>
      <c r="BJ196" s="17" t="s">
        <v>90</v>
      </c>
      <c r="BK196" s="160">
        <f>ROUND(I196*H196,2)</f>
        <v>0</v>
      </c>
      <c r="BL196" s="17" t="s">
        <v>254</v>
      </c>
      <c r="BM196" s="275" t="s">
        <v>812</v>
      </c>
    </row>
    <row r="197" s="2" customFormat="1" ht="16.5" customHeight="1">
      <c r="A197" s="40"/>
      <c r="B197" s="41"/>
      <c r="C197" s="310" t="s">
        <v>365</v>
      </c>
      <c r="D197" s="310" t="s">
        <v>392</v>
      </c>
      <c r="E197" s="311" t="s">
        <v>813</v>
      </c>
      <c r="F197" s="312" t="s">
        <v>814</v>
      </c>
      <c r="G197" s="313" t="s">
        <v>292</v>
      </c>
      <c r="H197" s="314">
        <v>1</v>
      </c>
      <c r="I197" s="315"/>
      <c r="J197" s="316">
        <f>ROUND(I197*H197,2)</f>
        <v>0</v>
      </c>
      <c r="K197" s="317"/>
      <c r="L197" s="318"/>
      <c r="M197" s="319" t="s">
        <v>1</v>
      </c>
      <c r="N197" s="320" t="s">
        <v>44</v>
      </c>
      <c r="O197" s="99"/>
      <c r="P197" s="273">
        <f>O197*H197</f>
        <v>0</v>
      </c>
      <c r="Q197" s="273">
        <v>0.019300000000000001</v>
      </c>
      <c r="R197" s="273">
        <f>Q197*H197</f>
        <v>0.019300000000000001</v>
      </c>
      <c r="S197" s="273">
        <v>0</v>
      </c>
      <c r="T197" s="27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75" t="s">
        <v>379</v>
      </c>
      <c r="AT197" s="275" t="s">
        <v>392</v>
      </c>
      <c r="AU197" s="275" t="s">
        <v>90</v>
      </c>
      <c r="AY197" s="17" t="s">
        <v>204</v>
      </c>
      <c r="BE197" s="160">
        <f>IF(N197="základná",J197,0)</f>
        <v>0</v>
      </c>
      <c r="BF197" s="160">
        <f>IF(N197="znížená",J197,0)</f>
        <v>0</v>
      </c>
      <c r="BG197" s="160">
        <f>IF(N197="zákl. prenesená",J197,0)</f>
        <v>0</v>
      </c>
      <c r="BH197" s="160">
        <f>IF(N197="zníž. prenesená",J197,0)</f>
        <v>0</v>
      </c>
      <c r="BI197" s="160">
        <f>IF(N197="nulová",J197,0)</f>
        <v>0</v>
      </c>
      <c r="BJ197" s="17" t="s">
        <v>90</v>
      </c>
      <c r="BK197" s="160">
        <f>ROUND(I197*H197,2)</f>
        <v>0</v>
      </c>
      <c r="BL197" s="17" t="s">
        <v>254</v>
      </c>
      <c r="BM197" s="275" t="s">
        <v>815</v>
      </c>
    </row>
    <row r="198" s="2" customFormat="1" ht="24.15" customHeight="1">
      <c r="A198" s="40"/>
      <c r="B198" s="41"/>
      <c r="C198" s="263" t="s">
        <v>369</v>
      </c>
      <c r="D198" s="263" t="s">
        <v>207</v>
      </c>
      <c r="E198" s="264" t="s">
        <v>828</v>
      </c>
      <c r="F198" s="265" t="s">
        <v>829</v>
      </c>
      <c r="G198" s="266" t="s">
        <v>292</v>
      </c>
      <c r="H198" s="267">
        <v>1</v>
      </c>
      <c r="I198" s="268"/>
      <c r="J198" s="269">
        <f>ROUND(I198*H198,2)</f>
        <v>0</v>
      </c>
      <c r="K198" s="270"/>
      <c r="L198" s="43"/>
      <c r="M198" s="271" t="s">
        <v>1</v>
      </c>
      <c r="N198" s="272" t="s">
        <v>44</v>
      </c>
      <c r="O198" s="99"/>
      <c r="P198" s="273">
        <f>O198*H198</f>
        <v>0</v>
      </c>
      <c r="Q198" s="273">
        <v>0.0023</v>
      </c>
      <c r="R198" s="273">
        <f>Q198*H198</f>
        <v>0.0023</v>
      </c>
      <c r="S198" s="273">
        <v>0</v>
      </c>
      <c r="T198" s="27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75" t="s">
        <v>254</v>
      </c>
      <c r="AT198" s="275" t="s">
        <v>207</v>
      </c>
      <c r="AU198" s="275" t="s">
        <v>90</v>
      </c>
      <c r="AY198" s="17" t="s">
        <v>204</v>
      </c>
      <c r="BE198" s="160">
        <f>IF(N198="základná",J198,0)</f>
        <v>0</v>
      </c>
      <c r="BF198" s="160">
        <f>IF(N198="znížená",J198,0)</f>
        <v>0</v>
      </c>
      <c r="BG198" s="160">
        <f>IF(N198="zákl. prenesená",J198,0)</f>
        <v>0</v>
      </c>
      <c r="BH198" s="160">
        <f>IF(N198="zníž. prenesená",J198,0)</f>
        <v>0</v>
      </c>
      <c r="BI198" s="160">
        <f>IF(N198="nulová",J198,0)</f>
        <v>0</v>
      </c>
      <c r="BJ198" s="17" t="s">
        <v>90</v>
      </c>
      <c r="BK198" s="160">
        <f>ROUND(I198*H198,2)</f>
        <v>0</v>
      </c>
      <c r="BL198" s="17" t="s">
        <v>254</v>
      </c>
      <c r="BM198" s="275" t="s">
        <v>830</v>
      </c>
    </row>
    <row r="199" s="13" customFormat="1">
      <c r="A199" s="13"/>
      <c r="B199" s="276"/>
      <c r="C199" s="277"/>
      <c r="D199" s="278" t="s">
        <v>213</v>
      </c>
      <c r="E199" s="279" t="s">
        <v>1</v>
      </c>
      <c r="F199" s="280" t="s">
        <v>85</v>
      </c>
      <c r="G199" s="277"/>
      <c r="H199" s="281">
        <v>1</v>
      </c>
      <c r="I199" s="282"/>
      <c r="J199" s="277"/>
      <c r="K199" s="277"/>
      <c r="L199" s="283"/>
      <c r="M199" s="284"/>
      <c r="N199" s="285"/>
      <c r="O199" s="285"/>
      <c r="P199" s="285"/>
      <c r="Q199" s="285"/>
      <c r="R199" s="285"/>
      <c r="S199" s="285"/>
      <c r="T199" s="28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87" t="s">
        <v>213</v>
      </c>
      <c r="AU199" s="287" t="s">
        <v>90</v>
      </c>
      <c r="AV199" s="13" t="s">
        <v>90</v>
      </c>
      <c r="AW199" s="13" t="s">
        <v>33</v>
      </c>
      <c r="AX199" s="13" t="s">
        <v>78</v>
      </c>
      <c r="AY199" s="287" t="s">
        <v>204</v>
      </c>
    </row>
    <row r="200" s="14" customFormat="1">
      <c r="A200" s="14"/>
      <c r="B200" s="288"/>
      <c r="C200" s="289"/>
      <c r="D200" s="278" t="s">
        <v>213</v>
      </c>
      <c r="E200" s="290" t="s">
        <v>711</v>
      </c>
      <c r="F200" s="291" t="s">
        <v>218</v>
      </c>
      <c r="G200" s="289"/>
      <c r="H200" s="292">
        <v>1</v>
      </c>
      <c r="I200" s="293"/>
      <c r="J200" s="289"/>
      <c r="K200" s="289"/>
      <c r="L200" s="294"/>
      <c r="M200" s="295"/>
      <c r="N200" s="296"/>
      <c r="O200" s="296"/>
      <c r="P200" s="296"/>
      <c r="Q200" s="296"/>
      <c r="R200" s="296"/>
      <c r="S200" s="296"/>
      <c r="T200" s="29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98" t="s">
        <v>213</v>
      </c>
      <c r="AU200" s="298" t="s">
        <v>90</v>
      </c>
      <c r="AV200" s="14" t="s">
        <v>211</v>
      </c>
      <c r="AW200" s="14" t="s">
        <v>33</v>
      </c>
      <c r="AX200" s="14" t="s">
        <v>85</v>
      </c>
      <c r="AY200" s="298" t="s">
        <v>204</v>
      </c>
    </row>
    <row r="201" s="2" customFormat="1" ht="16.5" customHeight="1">
      <c r="A201" s="40"/>
      <c r="B201" s="41"/>
      <c r="C201" s="310" t="s">
        <v>373</v>
      </c>
      <c r="D201" s="310" t="s">
        <v>392</v>
      </c>
      <c r="E201" s="311" t="s">
        <v>832</v>
      </c>
      <c r="F201" s="312" t="s">
        <v>833</v>
      </c>
      <c r="G201" s="313" t="s">
        <v>292</v>
      </c>
      <c r="H201" s="314">
        <v>1</v>
      </c>
      <c r="I201" s="315"/>
      <c r="J201" s="316">
        <f>ROUND(I201*H201,2)</f>
        <v>0</v>
      </c>
      <c r="K201" s="317"/>
      <c r="L201" s="318"/>
      <c r="M201" s="319" t="s">
        <v>1</v>
      </c>
      <c r="N201" s="320" t="s">
        <v>44</v>
      </c>
      <c r="O201" s="99"/>
      <c r="P201" s="273">
        <f>O201*H201</f>
        <v>0</v>
      </c>
      <c r="Q201" s="273">
        <v>0.0141</v>
      </c>
      <c r="R201" s="273">
        <f>Q201*H201</f>
        <v>0.0141</v>
      </c>
      <c r="S201" s="273">
        <v>0</v>
      </c>
      <c r="T201" s="27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75" t="s">
        <v>379</v>
      </c>
      <c r="AT201" s="275" t="s">
        <v>392</v>
      </c>
      <c r="AU201" s="275" t="s">
        <v>90</v>
      </c>
      <c r="AY201" s="17" t="s">
        <v>204</v>
      </c>
      <c r="BE201" s="160">
        <f>IF(N201="základná",J201,0)</f>
        <v>0</v>
      </c>
      <c r="BF201" s="160">
        <f>IF(N201="znížená",J201,0)</f>
        <v>0</v>
      </c>
      <c r="BG201" s="160">
        <f>IF(N201="zákl. prenesená",J201,0)</f>
        <v>0</v>
      </c>
      <c r="BH201" s="160">
        <f>IF(N201="zníž. prenesená",J201,0)</f>
        <v>0</v>
      </c>
      <c r="BI201" s="160">
        <f>IF(N201="nulová",J201,0)</f>
        <v>0</v>
      </c>
      <c r="BJ201" s="17" t="s">
        <v>90</v>
      </c>
      <c r="BK201" s="160">
        <f>ROUND(I201*H201,2)</f>
        <v>0</v>
      </c>
      <c r="BL201" s="17" t="s">
        <v>254</v>
      </c>
      <c r="BM201" s="275" t="s">
        <v>834</v>
      </c>
    </row>
    <row r="202" s="2" customFormat="1" ht="16.5" customHeight="1">
      <c r="A202" s="40"/>
      <c r="B202" s="41"/>
      <c r="C202" s="263" t="s">
        <v>379</v>
      </c>
      <c r="D202" s="263" t="s">
        <v>207</v>
      </c>
      <c r="E202" s="264" t="s">
        <v>835</v>
      </c>
      <c r="F202" s="265" t="s">
        <v>836</v>
      </c>
      <c r="G202" s="266" t="s">
        <v>292</v>
      </c>
      <c r="H202" s="267">
        <v>1</v>
      </c>
      <c r="I202" s="268"/>
      <c r="J202" s="269">
        <f>ROUND(I202*H202,2)</f>
        <v>0</v>
      </c>
      <c r="K202" s="270"/>
      <c r="L202" s="43"/>
      <c r="M202" s="271" t="s">
        <v>1</v>
      </c>
      <c r="N202" s="272" t="s">
        <v>44</v>
      </c>
      <c r="O202" s="99"/>
      <c r="P202" s="273">
        <f>O202*H202</f>
        <v>0</v>
      </c>
      <c r="Q202" s="273">
        <v>0</v>
      </c>
      <c r="R202" s="273">
        <f>Q202*H202</f>
        <v>0</v>
      </c>
      <c r="S202" s="273">
        <v>0</v>
      </c>
      <c r="T202" s="274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75" t="s">
        <v>254</v>
      </c>
      <c r="AT202" s="275" t="s">
        <v>207</v>
      </c>
      <c r="AU202" s="275" t="s">
        <v>90</v>
      </c>
      <c r="AY202" s="17" t="s">
        <v>204</v>
      </c>
      <c r="BE202" s="160">
        <f>IF(N202="základná",J202,0)</f>
        <v>0</v>
      </c>
      <c r="BF202" s="160">
        <f>IF(N202="znížená",J202,0)</f>
        <v>0</v>
      </c>
      <c r="BG202" s="160">
        <f>IF(N202="zákl. prenesená",J202,0)</f>
        <v>0</v>
      </c>
      <c r="BH202" s="160">
        <f>IF(N202="zníž. prenesená",J202,0)</f>
        <v>0</v>
      </c>
      <c r="BI202" s="160">
        <f>IF(N202="nulová",J202,0)</f>
        <v>0</v>
      </c>
      <c r="BJ202" s="17" t="s">
        <v>90</v>
      </c>
      <c r="BK202" s="160">
        <f>ROUND(I202*H202,2)</f>
        <v>0</v>
      </c>
      <c r="BL202" s="17" t="s">
        <v>254</v>
      </c>
      <c r="BM202" s="275" t="s">
        <v>837</v>
      </c>
    </row>
    <row r="203" s="2" customFormat="1" ht="16.5" customHeight="1">
      <c r="A203" s="40"/>
      <c r="B203" s="41"/>
      <c r="C203" s="310" t="s">
        <v>387</v>
      </c>
      <c r="D203" s="310" t="s">
        <v>392</v>
      </c>
      <c r="E203" s="311" t="s">
        <v>838</v>
      </c>
      <c r="F203" s="312" t="s">
        <v>839</v>
      </c>
      <c r="G203" s="313" t="s">
        <v>292</v>
      </c>
      <c r="H203" s="314">
        <v>1</v>
      </c>
      <c r="I203" s="315"/>
      <c r="J203" s="316">
        <f>ROUND(I203*H203,2)</f>
        <v>0</v>
      </c>
      <c r="K203" s="317"/>
      <c r="L203" s="318"/>
      <c r="M203" s="319" t="s">
        <v>1</v>
      </c>
      <c r="N203" s="320" t="s">
        <v>44</v>
      </c>
      <c r="O203" s="99"/>
      <c r="P203" s="273">
        <f>O203*H203</f>
        <v>0</v>
      </c>
      <c r="Q203" s="273">
        <v>0.002</v>
      </c>
      <c r="R203" s="273">
        <f>Q203*H203</f>
        <v>0.002</v>
      </c>
      <c r="S203" s="273">
        <v>0</v>
      </c>
      <c r="T203" s="27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75" t="s">
        <v>379</v>
      </c>
      <c r="AT203" s="275" t="s">
        <v>392</v>
      </c>
      <c r="AU203" s="275" t="s">
        <v>90</v>
      </c>
      <c r="AY203" s="17" t="s">
        <v>204</v>
      </c>
      <c r="BE203" s="160">
        <f>IF(N203="základná",J203,0)</f>
        <v>0</v>
      </c>
      <c r="BF203" s="160">
        <f>IF(N203="znížená",J203,0)</f>
        <v>0</v>
      </c>
      <c r="BG203" s="160">
        <f>IF(N203="zákl. prenesená",J203,0)</f>
        <v>0</v>
      </c>
      <c r="BH203" s="160">
        <f>IF(N203="zníž. prenesená",J203,0)</f>
        <v>0</v>
      </c>
      <c r="BI203" s="160">
        <f>IF(N203="nulová",J203,0)</f>
        <v>0</v>
      </c>
      <c r="BJ203" s="17" t="s">
        <v>90</v>
      </c>
      <c r="BK203" s="160">
        <f>ROUND(I203*H203,2)</f>
        <v>0</v>
      </c>
      <c r="BL203" s="17" t="s">
        <v>254</v>
      </c>
      <c r="BM203" s="275" t="s">
        <v>840</v>
      </c>
    </row>
    <row r="204" s="2" customFormat="1" ht="24.15" customHeight="1">
      <c r="A204" s="40"/>
      <c r="B204" s="41"/>
      <c r="C204" s="263" t="s">
        <v>391</v>
      </c>
      <c r="D204" s="263" t="s">
        <v>207</v>
      </c>
      <c r="E204" s="264" t="s">
        <v>841</v>
      </c>
      <c r="F204" s="265" t="s">
        <v>842</v>
      </c>
      <c r="G204" s="266" t="s">
        <v>292</v>
      </c>
      <c r="H204" s="267">
        <v>5</v>
      </c>
      <c r="I204" s="268"/>
      <c r="J204" s="269">
        <f>ROUND(I204*H204,2)</f>
        <v>0</v>
      </c>
      <c r="K204" s="270"/>
      <c r="L204" s="43"/>
      <c r="M204" s="271" t="s">
        <v>1</v>
      </c>
      <c r="N204" s="272" t="s">
        <v>44</v>
      </c>
      <c r="O204" s="99"/>
      <c r="P204" s="273">
        <f>O204*H204</f>
        <v>0</v>
      </c>
      <c r="Q204" s="273">
        <v>0</v>
      </c>
      <c r="R204" s="273">
        <f>Q204*H204</f>
        <v>0</v>
      </c>
      <c r="S204" s="273">
        <v>0</v>
      </c>
      <c r="T204" s="27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75" t="s">
        <v>254</v>
      </c>
      <c r="AT204" s="275" t="s">
        <v>207</v>
      </c>
      <c r="AU204" s="275" t="s">
        <v>90</v>
      </c>
      <c r="AY204" s="17" t="s">
        <v>204</v>
      </c>
      <c r="BE204" s="160">
        <f>IF(N204="základná",J204,0)</f>
        <v>0</v>
      </c>
      <c r="BF204" s="160">
        <f>IF(N204="znížená",J204,0)</f>
        <v>0</v>
      </c>
      <c r="BG204" s="160">
        <f>IF(N204="zákl. prenesená",J204,0)</f>
        <v>0</v>
      </c>
      <c r="BH204" s="160">
        <f>IF(N204="zníž. prenesená",J204,0)</f>
        <v>0</v>
      </c>
      <c r="BI204" s="160">
        <f>IF(N204="nulová",J204,0)</f>
        <v>0</v>
      </c>
      <c r="BJ204" s="17" t="s">
        <v>90</v>
      </c>
      <c r="BK204" s="160">
        <f>ROUND(I204*H204,2)</f>
        <v>0</v>
      </c>
      <c r="BL204" s="17" t="s">
        <v>254</v>
      </c>
      <c r="BM204" s="275" t="s">
        <v>843</v>
      </c>
    </row>
    <row r="205" s="13" customFormat="1">
      <c r="A205" s="13"/>
      <c r="B205" s="276"/>
      <c r="C205" s="277"/>
      <c r="D205" s="278" t="s">
        <v>213</v>
      </c>
      <c r="E205" s="279" t="s">
        <v>1</v>
      </c>
      <c r="F205" s="280" t="s">
        <v>1164</v>
      </c>
      <c r="G205" s="277"/>
      <c r="H205" s="281">
        <v>1</v>
      </c>
      <c r="I205" s="282"/>
      <c r="J205" s="277"/>
      <c r="K205" s="277"/>
      <c r="L205" s="283"/>
      <c r="M205" s="284"/>
      <c r="N205" s="285"/>
      <c r="O205" s="285"/>
      <c r="P205" s="285"/>
      <c r="Q205" s="285"/>
      <c r="R205" s="285"/>
      <c r="S205" s="285"/>
      <c r="T205" s="28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87" t="s">
        <v>213</v>
      </c>
      <c r="AU205" s="287" t="s">
        <v>90</v>
      </c>
      <c r="AV205" s="13" t="s">
        <v>90</v>
      </c>
      <c r="AW205" s="13" t="s">
        <v>33</v>
      </c>
      <c r="AX205" s="13" t="s">
        <v>78</v>
      </c>
      <c r="AY205" s="287" t="s">
        <v>204</v>
      </c>
    </row>
    <row r="206" s="13" customFormat="1">
      <c r="A206" s="13"/>
      <c r="B206" s="276"/>
      <c r="C206" s="277"/>
      <c r="D206" s="278" t="s">
        <v>213</v>
      </c>
      <c r="E206" s="279" t="s">
        <v>1</v>
      </c>
      <c r="F206" s="280" t="s">
        <v>1165</v>
      </c>
      <c r="G206" s="277"/>
      <c r="H206" s="281">
        <v>1</v>
      </c>
      <c r="I206" s="282"/>
      <c r="J206" s="277"/>
      <c r="K206" s="277"/>
      <c r="L206" s="283"/>
      <c r="M206" s="284"/>
      <c r="N206" s="285"/>
      <c r="O206" s="285"/>
      <c r="P206" s="285"/>
      <c r="Q206" s="285"/>
      <c r="R206" s="285"/>
      <c r="S206" s="285"/>
      <c r="T206" s="28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87" t="s">
        <v>213</v>
      </c>
      <c r="AU206" s="287" t="s">
        <v>90</v>
      </c>
      <c r="AV206" s="13" t="s">
        <v>90</v>
      </c>
      <c r="AW206" s="13" t="s">
        <v>33</v>
      </c>
      <c r="AX206" s="13" t="s">
        <v>78</v>
      </c>
      <c r="AY206" s="287" t="s">
        <v>204</v>
      </c>
    </row>
    <row r="207" s="13" customFormat="1">
      <c r="A207" s="13"/>
      <c r="B207" s="276"/>
      <c r="C207" s="277"/>
      <c r="D207" s="278" t="s">
        <v>213</v>
      </c>
      <c r="E207" s="279" t="s">
        <v>1</v>
      </c>
      <c r="F207" s="280" t="s">
        <v>1166</v>
      </c>
      <c r="G207" s="277"/>
      <c r="H207" s="281">
        <v>1</v>
      </c>
      <c r="I207" s="282"/>
      <c r="J207" s="277"/>
      <c r="K207" s="277"/>
      <c r="L207" s="283"/>
      <c r="M207" s="284"/>
      <c r="N207" s="285"/>
      <c r="O207" s="285"/>
      <c r="P207" s="285"/>
      <c r="Q207" s="285"/>
      <c r="R207" s="285"/>
      <c r="S207" s="285"/>
      <c r="T207" s="28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87" t="s">
        <v>213</v>
      </c>
      <c r="AU207" s="287" t="s">
        <v>90</v>
      </c>
      <c r="AV207" s="13" t="s">
        <v>90</v>
      </c>
      <c r="AW207" s="13" t="s">
        <v>33</v>
      </c>
      <c r="AX207" s="13" t="s">
        <v>78</v>
      </c>
      <c r="AY207" s="287" t="s">
        <v>204</v>
      </c>
    </row>
    <row r="208" s="13" customFormat="1">
      <c r="A208" s="13"/>
      <c r="B208" s="276"/>
      <c r="C208" s="277"/>
      <c r="D208" s="278" t="s">
        <v>213</v>
      </c>
      <c r="E208" s="279" t="s">
        <v>1</v>
      </c>
      <c r="F208" s="280" t="s">
        <v>1167</v>
      </c>
      <c r="G208" s="277"/>
      <c r="H208" s="281">
        <v>1</v>
      </c>
      <c r="I208" s="282"/>
      <c r="J208" s="277"/>
      <c r="K208" s="277"/>
      <c r="L208" s="283"/>
      <c r="M208" s="284"/>
      <c r="N208" s="285"/>
      <c r="O208" s="285"/>
      <c r="P208" s="285"/>
      <c r="Q208" s="285"/>
      <c r="R208" s="285"/>
      <c r="S208" s="285"/>
      <c r="T208" s="28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87" t="s">
        <v>213</v>
      </c>
      <c r="AU208" s="287" t="s">
        <v>90</v>
      </c>
      <c r="AV208" s="13" t="s">
        <v>90</v>
      </c>
      <c r="AW208" s="13" t="s">
        <v>33</v>
      </c>
      <c r="AX208" s="13" t="s">
        <v>78</v>
      </c>
      <c r="AY208" s="287" t="s">
        <v>204</v>
      </c>
    </row>
    <row r="209" s="13" customFormat="1">
      <c r="A209" s="13"/>
      <c r="B209" s="276"/>
      <c r="C209" s="277"/>
      <c r="D209" s="278" t="s">
        <v>213</v>
      </c>
      <c r="E209" s="279" t="s">
        <v>1</v>
      </c>
      <c r="F209" s="280" t="s">
        <v>1168</v>
      </c>
      <c r="G209" s="277"/>
      <c r="H209" s="281">
        <v>1</v>
      </c>
      <c r="I209" s="282"/>
      <c r="J209" s="277"/>
      <c r="K209" s="277"/>
      <c r="L209" s="283"/>
      <c r="M209" s="284"/>
      <c r="N209" s="285"/>
      <c r="O209" s="285"/>
      <c r="P209" s="285"/>
      <c r="Q209" s="285"/>
      <c r="R209" s="285"/>
      <c r="S209" s="285"/>
      <c r="T209" s="28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87" t="s">
        <v>213</v>
      </c>
      <c r="AU209" s="287" t="s">
        <v>90</v>
      </c>
      <c r="AV209" s="13" t="s">
        <v>90</v>
      </c>
      <c r="AW209" s="13" t="s">
        <v>33</v>
      </c>
      <c r="AX209" s="13" t="s">
        <v>78</v>
      </c>
      <c r="AY209" s="287" t="s">
        <v>204</v>
      </c>
    </row>
    <row r="210" s="14" customFormat="1">
      <c r="A210" s="14"/>
      <c r="B210" s="288"/>
      <c r="C210" s="289"/>
      <c r="D210" s="278" t="s">
        <v>213</v>
      </c>
      <c r="E210" s="290" t="s">
        <v>1</v>
      </c>
      <c r="F210" s="291" t="s">
        <v>218</v>
      </c>
      <c r="G210" s="289"/>
      <c r="H210" s="292">
        <v>5</v>
      </c>
      <c r="I210" s="293"/>
      <c r="J210" s="289"/>
      <c r="K210" s="289"/>
      <c r="L210" s="294"/>
      <c r="M210" s="295"/>
      <c r="N210" s="296"/>
      <c r="O210" s="296"/>
      <c r="P210" s="296"/>
      <c r="Q210" s="296"/>
      <c r="R210" s="296"/>
      <c r="S210" s="296"/>
      <c r="T210" s="29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98" t="s">
        <v>213</v>
      </c>
      <c r="AU210" s="298" t="s">
        <v>90</v>
      </c>
      <c r="AV210" s="14" t="s">
        <v>211</v>
      </c>
      <c r="AW210" s="14" t="s">
        <v>33</v>
      </c>
      <c r="AX210" s="14" t="s">
        <v>85</v>
      </c>
      <c r="AY210" s="298" t="s">
        <v>204</v>
      </c>
    </row>
    <row r="211" s="2" customFormat="1" ht="24.15" customHeight="1">
      <c r="A211" s="40"/>
      <c r="B211" s="41"/>
      <c r="C211" s="310" t="s">
        <v>397</v>
      </c>
      <c r="D211" s="310" t="s">
        <v>392</v>
      </c>
      <c r="E211" s="311" t="s">
        <v>849</v>
      </c>
      <c r="F211" s="312" t="s">
        <v>850</v>
      </c>
      <c r="G211" s="313" t="s">
        <v>292</v>
      </c>
      <c r="H211" s="314">
        <v>1</v>
      </c>
      <c r="I211" s="315"/>
      <c r="J211" s="316">
        <f>ROUND(I211*H211,2)</f>
        <v>0</v>
      </c>
      <c r="K211" s="317"/>
      <c r="L211" s="318"/>
      <c r="M211" s="319" t="s">
        <v>1</v>
      </c>
      <c r="N211" s="320" t="s">
        <v>44</v>
      </c>
      <c r="O211" s="99"/>
      <c r="P211" s="273">
        <f>O211*H211</f>
        <v>0</v>
      </c>
      <c r="Q211" s="273">
        <v>0.00025000000000000001</v>
      </c>
      <c r="R211" s="273">
        <f>Q211*H211</f>
        <v>0.00025000000000000001</v>
      </c>
      <c r="S211" s="273">
        <v>0</v>
      </c>
      <c r="T211" s="27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75" t="s">
        <v>379</v>
      </c>
      <c r="AT211" s="275" t="s">
        <v>392</v>
      </c>
      <c r="AU211" s="275" t="s">
        <v>90</v>
      </c>
      <c r="AY211" s="17" t="s">
        <v>204</v>
      </c>
      <c r="BE211" s="160">
        <f>IF(N211="základná",J211,0)</f>
        <v>0</v>
      </c>
      <c r="BF211" s="160">
        <f>IF(N211="znížená",J211,0)</f>
        <v>0</v>
      </c>
      <c r="BG211" s="160">
        <f>IF(N211="zákl. prenesená",J211,0)</f>
        <v>0</v>
      </c>
      <c r="BH211" s="160">
        <f>IF(N211="zníž. prenesená",J211,0)</f>
        <v>0</v>
      </c>
      <c r="BI211" s="160">
        <f>IF(N211="nulová",J211,0)</f>
        <v>0</v>
      </c>
      <c r="BJ211" s="17" t="s">
        <v>90</v>
      </c>
      <c r="BK211" s="160">
        <f>ROUND(I211*H211,2)</f>
        <v>0</v>
      </c>
      <c r="BL211" s="17" t="s">
        <v>254</v>
      </c>
      <c r="BM211" s="275" t="s">
        <v>851</v>
      </c>
    </row>
    <row r="212" s="2" customFormat="1" ht="24.15" customHeight="1">
      <c r="A212" s="40"/>
      <c r="B212" s="41"/>
      <c r="C212" s="310" t="s">
        <v>401</v>
      </c>
      <c r="D212" s="310" t="s">
        <v>392</v>
      </c>
      <c r="E212" s="311" t="s">
        <v>852</v>
      </c>
      <c r="F212" s="312" t="s">
        <v>853</v>
      </c>
      <c r="G212" s="313" t="s">
        <v>292</v>
      </c>
      <c r="H212" s="314">
        <v>1</v>
      </c>
      <c r="I212" s="315"/>
      <c r="J212" s="316">
        <f>ROUND(I212*H212,2)</f>
        <v>0</v>
      </c>
      <c r="K212" s="317"/>
      <c r="L212" s="318"/>
      <c r="M212" s="319" t="s">
        <v>1</v>
      </c>
      <c r="N212" s="320" t="s">
        <v>44</v>
      </c>
      <c r="O212" s="99"/>
      <c r="P212" s="273">
        <f>O212*H212</f>
        <v>0</v>
      </c>
      <c r="Q212" s="273">
        <v>0.00025000000000000001</v>
      </c>
      <c r="R212" s="273">
        <f>Q212*H212</f>
        <v>0.00025000000000000001</v>
      </c>
      <c r="S212" s="273">
        <v>0</v>
      </c>
      <c r="T212" s="27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75" t="s">
        <v>379</v>
      </c>
      <c r="AT212" s="275" t="s">
        <v>392</v>
      </c>
      <c r="AU212" s="275" t="s">
        <v>90</v>
      </c>
      <c r="AY212" s="17" t="s">
        <v>204</v>
      </c>
      <c r="BE212" s="160">
        <f>IF(N212="základná",J212,0)</f>
        <v>0</v>
      </c>
      <c r="BF212" s="160">
        <f>IF(N212="znížená",J212,0)</f>
        <v>0</v>
      </c>
      <c r="BG212" s="160">
        <f>IF(N212="zákl. prenesená",J212,0)</f>
        <v>0</v>
      </c>
      <c r="BH212" s="160">
        <f>IF(N212="zníž. prenesená",J212,0)</f>
        <v>0</v>
      </c>
      <c r="BI212" s="160">
        <f>IF(N212="nulová",J212,0)</f>
        <v>0</v>
      </c>
      <c r="BJ212" s="17" t="s">
        <v>90</v>
      </c>
      <c r="BK212" s="160">
        <f>ROUND(I212*H212,2)</f>
        <v>0</v>
      </c>
      <c r="BL212" s="17" t="s">
        <v>254</v>
      </c>
      <c r="BM212" s="275" t="s">
        <v>854</v>
      </c>
    </row>
    <row r="213" s="2" customFormat="1" ht="24.15" customHeight="1">
      <c r="A213" s="40"/>
      <c r="B213" s="41"/>
      <c r="C213" s="310" t="s">
        <v>409</v>
      </c>
      <c r="D213" s="310" t="s">
        <v>392</v>
      </c>
      <c r="E213" s="311" t="s">
        <v>855</v>
      </c>
      <c r="F213" s="312" t="s">
        <v>856</v>
      </c>
      <c r="G213" s="313" t="s">
        <v>292</v>
      </c>
      <c r="H213" s="314">
        <v>1</v>
      </c>
      <c r="I213" s="315"/>
      <c r="J213" s="316">
        <f>ROUND(I213*H213,2)</f>
        <v>0</v>
      </c>
      <c r="K213" s="317"/>
      <c r="L213" s="318"/>
      <c r="M213" s="319" t="s">
        <v>1</v>
      </c>
      <c r="N213" s="320" t="s">
        <v>44</v>
      </c>
      <c r="O213" s="99"/>
      <c r="P213" s="273">
        <f>O213*H213</f>
        <v>0</v>
      </c>
      <c r="Q213" s="273">
        <v>0.00025000000000000001</v>
      </c>
      <c r="R213" s="273">
        <f>Q213*H213</f>
        <v>0.00025000000000000001</v>
      </c>
      <c r="S213" s="273">
        <v>0</v>
      </c>
      <c r="T213" s="274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75" t="s">
        <v>379</v>
      </c>
      <c r="AT213" s="275" t="s">
        <v>392</v>
      </c>
      <c r="AU213" s="275" t="s">
        <v>90</v>
      </c>
      <c r="AY213" s="17" t="s">
        <v>204</v>
      </c>
      <c r="BE213" s="160">
        <f>IF(N213="základná",J213,0)</f>
        <v>0</v>
      </c>
      <c r="BF213" s="160">
        <f>IF(N213="znížená",J213,0)</f>
        <v>0</v>
      </c>
      <c r="BG213" s="160">
        <f>IF(N213="zákl. prenesená",J213,0)</f>
        <v>0</v>
      </c>
      <c r="BH213" s="160">
        <f>IF(N213="zníž. prenesená",J213,0)</f>
        <v>0</v>
      </c>
      <c r="BI213" s="160">
        <f>IF(N213="nulová",J213,0)</f>
        <v>0</v>
      </c>
      <c r="BJ213" s="17" t="s">
        <v>90</v>
      </c>
      <c r="BK213" s="160">
        <f>ROUND(I213*H213,2)</f>
        <v>0</v>
      </c>
      <c r="BL213" s="17" t="s">
        <v>254</v>
      </c>
      <c r="BM213" s="275" t="s">
        <v>857</v>
      </c>
    </row>
    <row r="214" s="2" customFormat="1" ht="24.15" customHeight="1">
      <c r="A214" s="40"/>
      <c r="B214" s="41"/>
      <c r="C214" s="310" t="s">
        <v>411</v>
      </c>
      <c r="D214" s="310" t="s">
        <v>392</v>
      </c>
      <c r="E214" s="311" t="s">
        <v>858</v>
      </c>
      <c r="F214" s="312" t="s">
        <v>859</v>
      </c>
      <c r="G214" s="313" t="s">
        <v>292</v>
      </c>
      <c r="H214" s="314">
        <v>1</v>
      </c>
      <c r="I214" s="315"/>
      <c r="J214" s="316">
        <f>ROUND(I214*H214,2)</f>
        <v>0</v>
      </c>
      <c r="K214" s="317"/>
      <c r="L214" s="318"/>
      <c r="M214" s="319" t="s">
        <v>1</v>
      </c>
      <c r="N214" s="320" t="s">
        <v>44</v>
      </c>
      <c r="O214" s="99"/>
      <c r="P214" s="273">
        <f>O214*H214</f>
        <v>0</v>
      </c>
      <c r="Q214" s="273">
        <v>0.00025000000000000001</v>
      </c>
      <c r="R214" s="273">
        <f>Q214*H214</f>
        <v>0.00025000000000000001</v>
      </c>
      <c r="S214" s="273">
        <v>0</v>
      </c>
      <c r="T214" s="27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75" t="s">
        <v>379</v>
      </c>
      <c r="AT214" s="275" t="s">
        <v>392</v>
      </c>
      <c r="AU214" s="275" t="s">
        <v>90</v>
      </c>
      <c r="AY214" s="17" t="s">
        <v>204</v>
      </c>
      <c r="BE214" s="160">
        <f>IF(N214="základná",J214,0)</f>
        <v>0</v>
      </c>
      <c r="BF214" s="160">
        <f>IF(N214="znížená",J214,0)</f>
        <v>0</v>
      </c>
      <c r="BG214" s="160">
        <f>IF(N214="zákl. prenesená",J214,0)</f>
        <v>0</v>
      </c>
      <c r="BH214" s="160">
        <f>IF(N214="zníž. prenesená",J214,0)</f>
        <v>0</v>
      </c>
      <c r="BI214" s="160">
        <f>IF(N214="nulová",J214,0)</f>
        <v>0</v>
      </c>
      <c r="BJ214" s="17" t="s">
        <v>90</v>
      </c>
      <c r="BK214" s="160">
        <f>ROUND(I214*H214,2)</f>
        <v>0</v>
      </c>
      <c r="BL214" s="17" t="s">
        <v>254</v>
      </c>
      <c r="BM214" s="275" t="s">
        <v>860</v>
      </c>
    </row>
    <row r="215" s="2" customFormat="1" ht="16.5" customHeight="1">
      <c r="A215" s="40"/>
      <c r="B215" s="41"/>
      <c r="C215" s="310" t="s">
        <v>418</v>
      </c>
      <c r="D215" s="310" t="s">
        <v>392</v>
      </c>
      <c r="E215" s="311" t="s">
        <v>861</v>
      </c>
      <c r="F215" s="312" t="s">
        <v>862</v>
      </c>
      <c r="G215" s="313" t="s">
        <v>292</v>
      </c>
      <c r="H215" s="314">
        <v>1</v>
      </c>
      <c r="I215" s="315"/>
      <c r="J215" s="316">
        <f>ROUND(I215*H215,2)</f>
        <v>0</v>
      </c>
      <c r="K215" s="317"/>
      <c r="L215" s="318"/>
      <c r="M215" s="319" t="s">
        <v>1</v>
      </c>
      <c r="N215" s="320" t="s">
        <v>44</v>
      </c>
      <c r="O215" s="99"/>
      <c r="P215" s="273">
        <f>O215*H215</f>
        <v>0</v>
      </c>
      <c r="Q215" s="273">
        <v>0.00050000000000000001</v>
      </c>
      <c r="R215" s="273">
        <f>Q215*H215</f>
        <v>0.00050000000000000001</v>
      </c>
      <c r="S215" s="273">
        <v>0</v>
      </c>
      <c r="T215" s="274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75" t="s">
        <v>379</v>
      </c>
      <c r="AT215" s="275" t="s">
        <v>392</v>
      </c>
      <c r="AU215" s="275" t="s">
        <v>90</v>
      </c>
      <c r="AY215" s="17" t="s">
        <v>204</v>
      </c>
      <c r="BE215" s="160">
        <f>IF(N215="základná",J215,0)</f>
        <v>0</v>
      </c>
      <c r="BF215" s="160">
        <f>IF(N215="znížená",J215,0)</f>
        <v>0</v>
      </c>
      <c r="BG215" s="160">
        <f>IF(N215="zákl. prenesená",J215,0)</f>
        <v>0</v>
      </c>
      <c r="BH215" s="160">
        <f>IF(N215="zníž. prenesená",J215,0)</f>
        <v>0</v>
      </c>
      <c r="BI215" s="160">
        <f>IF(N215="nulová",J215,0)</f>
        <v>0</v>
      </c>
      <c r="BJ215" s="17" t="s">
        <v>90</v>
      </c>
      <c r="BK215" s="160">
        <f>ROUND(I215*H215,2)</f>
        <v>0</v>
      </c>
      <c r="BL215" s="17" t="s">
        <v>254</v>
      </c>
      <c r="BM215" s="275" t="s">
        <v>863</v>
      </c>
    </row>
    <row r="216" s="2" customFormat="1" ht="16.5" customHeight="1">
      <c r="A216" s="40"/>
      <c r="B216" s="41"/>
      <c r="C216" s="263" t="s">
        <v>422</v>
      </c>
      <c r="D216" s="263" t="s">
        <v>207</v>
      </c>
      <c r="E216" s="264" t="s">
        <v>874</v>
      </c>
      <c r="F216" s="265" t="s">
        <v>875</v>
      </c>
      <c r="G216" s="266" t="s">
        <v>292</v>
      </c>
      <c r="H216" s="267">
        <v>1</v>
      </c>
      <c r="I216" s="268"/>
      <c r="J216" s="269">
        <f>ROUND(I216*H216,2)</f>
        <v>0</v>
      </c>
      <c r="K216" s="270"/>
      <c r="L216" s="43"/>
      <c r="M216" s="271" t="s">
        <v>1</v>
      </c>
      <c r="N216" s="272" t="s">
        <v>44</v>
      </c>
      <c r="O216" s="99"/>
      <c r="P216" s="273">
        <f>O216*H216</f>
        <v>0</v>
      </c>
      <c r="Q216" s="273">
        <v>8.0000000000000007E-05</v>
      </c>
      <c r="R216" s="273">
        <f>Q216*H216</f>
        <v>8.0000000000000007E-05</v>
      </c>
      <c r="S216" s="273">
        <v>0</v>
      </c>
      <c r="T216" s="274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75" t="s">
        <v>254</v>
      </c>
      <c r="AT216" s="275" t="s">
        <v>207</v>
      </c>
      <c r="AU216" s="275" t="s">
        <v>90</v>
      </c>
      <c r="AY216" s="17" t="s">
        <v>204</v>
      </c>
      <c r="BE216" s="160">
        <f>IF(N216="základná",J216,0)</f>
        <v>0</v>
      </c>
      <c r="BF216" s="160">
        <f>IF(N216="znížená",J216,0)</f>
        <v>0</v>
      </c>
      <c r="BG216" s="160">
        <f>IF(N216="zákl. prenesená",J216,0)</f>
        <v>0</v>
      </c>
      <c r="BH216" s="160">
        <f>IF(N216="zníž. prenesená",J216,0)</f>
        <v>0</v>
      </c>
      <c r="BI216" s="160">
        <f>IF(N216="nulová",J216,0)</f>
        <v>0</v>
      </c>
      <c r="BJ216" s="17" t="s">
        <v>90</v>
      </c>
      <c r="BK216" s="160">
        <f>ROUND(I216*H216,2)</f>
        <v>0</v>
      </c>
      <c r="BL216" s="17" t="s">
        <v>254</v>
      </c>
      <c r="BM216" s="275" t="s">
        <v>1169</v>
      </c>
    </row>
    <row r="217" s="2" customFormat="1" ht="24.15" customHeight="1">
      <c r="A217" s="40"/>
      <c r="B217" s="41"/>
      <c r="C217" s="310" t="s">
        <v>429</v>
      </c>
      <c r="D217" s="310" t="s">
        <v>392</v>
      </c>
      <c r="E217" s="311" t="s">
        <v>877</v>
      </c>
      <c r="F217" s="312" t="s">
        <v>878</v>
      </c>
      <c r="G217" s="313" t="s">
        <v>292</v>
      </c>
      <c r="H217" s="314">
        <v>1</v>
      </c>
      <c r="I217" s="315"/>
      <c r="J217" s="316">
        <f>ROUND(I217*H217,2)</f>
        <v>0</v>
      </c>
      <c r="K217" s="317"/>
      <c r="L217" s="318"/>
      <c r="M217" s="319" t="s">
        <v>1</v>
      </c>
      <c r="N217" s="320" t="s">
        <v>44</v>
      </c>
      <c r="O217" s="99"/>
      <c r="P217" s="273">
        <f>O217*H217</f>
        <v>0</v>
      </c>
      <c r="Q217" s="273">
        <v>0.00021000000000000001</v>
      </c>
      <c r="R217" s="273">
        <f>Q217*H217</f>
        <v>0.00021000000000000001</v>
      </c>
      <c r="S217" s="273">
        <v>0</v>
      </c>
      <c r="T217" s="27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75" t="s">
        <v>379</v>
      </c>
      <c r="AT217" s="275" t="s">
        <v>392</v>
      </c>
      <c r="AU217" s="275" t="s">
        <v>90</v>
      </c>
      <c r="AY217" s="17" t="s">
        <v>204</v>
      </c>
      <c r="BE217" s="160">
        <f>IF(N217="základná",J217,0)</f>
        <v>0</v>
      </c>
      <c r="BF217" s="160">
        <f>IF(N217="znížená",J217,0)</f>
        <v>0</v>
      </c>
      <c r="BG217" s="160">
        <f>IF(N217="zákl. prenesená",J217,0)</f>
        <v>0</v>
      </c>
      <c r="BH217" s="160">
        <f>IF(N217="zníž. prenesená",J217,0)</f>
        <v>0</v>
      </c>
      <c r="BI217" s="160">
        <f>IF(N217="nulová",J217,0)</f>
        <v>0</v>
      </c>
      <c r="BJ217" s="17" t="s">
        <v>90</v>
      </c>
      <c r="BK217" s="160">
        <f>ROUND(I217*H217,2)</f>
        <v>0</v>
      </c>
      <c r="BL217" s="17" t="s">
        <v>254</v>
      </c>
      <c r="BM217" s="275" t="s">
        <v>1170</v>
      </c>
    </row>
    <row r="218" s="2" customFormat="1" ht="16.5" customHeight="1">
      <c r="A218" s="40"/>
      <c r="B218" s="41"/>
      <c r="C218" s="263" t="s">
        <v>434</v>
      </c>
      <c r="D218" s="263" t="s">
        <v>207</v>
      </c>
      <c r="E218" s="264" t="s">
        <v>880</v>
      </c>
      <c r="F218" s="265" t="s">
        <v>881</v>
      </c>
      <c r="G218" s="266" t="s">
        <v>292</v>
      </c>
      <c r="H218" s="267">
        <v>2</v>
      </c>
      <c r="I218" s="268"/>
      <c r="J218" s="269">
        <f>ROUND(I218*H218,2)</f>
        <v>0</v>
      </c>
      <c r="K218" s="270"/>
      <c r="L218" s="43"/>
      <c r="M218" s="271" t="s">
        <v>1</v>
      </c>
      <c r="N218" s="272" t="s">
        <v>44</v>
      </c>
      <c r="O218" s="99"/>
      <c r="P218" s="273">
        <f>O218*H218</f>
        <v>0</v>
      </c>
      <c r="Q218" s="273">
        <v>8.0000000000000007E-05</v>
      </c>
      <c r="R218" s="273">
        <f>Q218*H218</f>
        <v>0.00016000000000000001</v>
      </c>
      <c r="S218" s="273">
        <v>0</v>
      </c>
      <c r="T218" s="27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75" t="s">
        <v>254</v>
      </c>
      <c r="AT218" s="275" t="s">
        <v>207</v>
      </c>
      <c r="AU218" s="275" t="s">
        <v>90</v>
      </c>
      <c r="AY218" s="17" t="s">
        <v>204</v>
      </c>
      <c r="BE218" s="160">
        <f>IF(N218="základná",J218,0)</f>
        <v>0</v>
      </c>
      <c r="BF218" s="160">
        <f>IF(N218="znížená",J218,0)</f>
        <v>0</v>
      </c>
      <c r="BG218" s="160">
        <f>IF(N218="zákl. prenesená",J218,0)</f>
        <v>0</v>
      </c>
      <c r="BH218" s="160">
        <f>IF(N218="zníž. prenesená",J218,0)</f>
        <v>0</v>
      </c>
      <c r="BI218" s="160">
        <f>IF(N218="nulová",J218,0)</f>
        <v>0</v>
      </c>
      <c r="BJ218" s="17" t="s">
        <v>90</v>
      </c>
      <c r="BK218" s="160">
        <f>ROUND(I218*H218,2)</f>
        <v>0</v>
      </c>
      <c r="BL218" s="17" t="s">
        <v>254</v>
      </c>
      <c r="BM218" s="275" t="s">
        <v>882</v>
      </c>
    </row>
    <row r="219" s="13" customFormat="1">
      <c r="A219" s="13"/>
      <c r="B219" s="276"/>
      <c r="C219" s="277"/>
      <c r="D219" s="278" t="s">
        <v>213</v>
      </c>
      <c r="E219" s="279" t="s">
        <v>1</v>
      </c>
      <c r="F219" s="280" t="s">
        <v>1171</v>
      </c>
      <c r="G219" s="277"/>
      <c r="H219" s="281">
        <v>1</v>
      </c>
      <c r="I219" s="282"/>
      <c r="J219" s="277"/>
      <c r="K219" s="277"/>
      <c r="L219" s="283"/>
      <c r="M219" s="284"/>
      <c r="N219" s="285"/>
      <c r="O219" s="285"/>
      <c r="P219" s="285"/>
      <c r="Q219" s="285"/>
      <c r="R219" s="285"/>
      <c r="S219" s="285"/>
      <c r="T219" s="28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87" t="s">
        <v>213</v>
      </c>
      <c r="AU219" s="287" t="s">
        <v>90</v>
      </c>
      <c r="AV219" s="13" t="s">
        <v>90</v>
      </c>
      <c r="AW219" s="13" t="s">
        <v>33</v>
      </c>
      <c r="AX219" s="13" t="s">
        <v>78</v>
      </c>
      <c r="AY219" s="287" t="s">
        <v>204</v>
      </c>
    </row>
    <row r="220" s="13" customFormat="1">
      <c r="A220" s="13"/>
      <c r="B220" s="276"/>
      <c r="C220" s="277"/>
      <c r="D220" s="278" t="s">
        <v>213</v>
      </c>
      <c r="E220" s="279" t="s">
        <v>1</v>
      </c>
      <c r="F220" s="280" t="s">
        <v>1172</v>
      </c>
      <c r="G220" s="277"/>
      <c r="H220" s="281">
        <v>1</v>
      </c>
      <c r="I220" s="282"/>
      <c r="J220" s="277"/>
      <c r="K220" s="277"/>
      <c r="L220" s="283"/>
      <c r="M220" s="284"/>
      <c r="N220" s="285"/>
      <c r="O220" s="285"/>
      <c r="P220" s="285"/>
      <c r="Q220" s="285"/>
      <c r="R220" s="285"/>
      <c r="S220" s="285"/>
      <c r="T220" s="28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87" t="s">
        <v>213</v>
      </c>
      <c r="AU220" s="287" t="s">
        <v>90</v>
      </c>
      <c r="AV220" s="13" t="s">
        <v>90</v>
      </c>
      <c r="AW220" s="13" t="s">
        <v>33</v>
      </c>
      <c r="AX220" s="13" t="s">
        <v>78</v>
      </c>
      <c r="AY220" s="287" t="s">
        <v>204</v>
      </c>
    </row>
    <row r="221" s="14" customFormat="1">
      <c r="A221" s="14"/>
      <c r="B221" s="288"/>
      <c r="C221" s="289"/>
      <c r="D221" s="278" t="s">
        <v>213</v>
      </c>
      <c r="E221" s="290" t="s">
        <v>1</v>
      </c>
      <c r="F221" s="291" t="s">
        <v>218</v>
      </c>
      <c r="G221" s="289"/>
      <c r="H221" s="292">
        <v>2</v>
      </c>
      <c r="I221" s="293"/>
      <c r="J221" s="289"/>
      <c r="K221" s="289"/>
      <c r="L221" s="294"/>
      <c r="M221" s="295"/>
      <c r="N221" s="296"/>
      <c r="O221" s="296"/>
      <c r="P221" s="296"/>
      <c r="Q221" s="296"/>
      <c r="R221" s="296"/>
      <c r="S221" s="296"/>
      <c r="T221" s="29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98" t="s">
        <v>213</v>
      </c>
      <c r="AU221" s="298" t="s">
        <v>90</v>
      </c>
      <c r="AV221" s="14" t="s">
        <v>211</v>
      </c>
      <c r="AW221" s="14" t="s">
        <v>33</v>
      </c>
      <c r="AX221" s="14" t="s">
        <v>85</v>
      </c>
      <c r="AY221" s="298" t="s">
        <v>204</v>
      </c>
    </row>
    <row r="222" s="2" customFormat="1" ht="24.15" customHeight="1">
      <c r="A222" s="40"/>
      <c r="B222" s="41"/>
      <c r="C222" s="310" t="s">
        <v>439</v>
      </c>
      <c r="D222" s="310" t="s">
        <v>392</v>
      </c>
      <c r="E222" s="311" t="s">
        <v>886</v>
      </c>
      <c r="F222" s="312" t="s">
        <v>887</v>
      </c>
      <c r="G222" s="313" t="s">
        <v>292</v>
      </c>
      <c r="H222" s="314">
        <v>2</v>
      </c>
      <c r="I222" s="315"/>
      <c r="J222" s="316">
        <f>ROUND(I222*H222,2)</f>
        <v>0</v>
      </c>
      <c r="K222" s="317"/>
      <c r="L222" s="318"/>
      <c r="M222" s="319" t="s">
        <v>1</v>
      </c>
      <c r="N222" s="320" t="s">
        <v>44</v>
      </c>
      <c r="O222" s="99"/>
      <c r="P222" s="273">
        <f>O222*H222</f>
        <v>0</v>
      </c>
      <c r="Q222" s="273">
        <v>0.0035999999999999999</v>
      </c>
      <c r="R222" s="273">
        <f>Q222*H222</f>
        <v>0.0071999999999999998</v>
      </c>
      <c r="S222" s="273">
        <v>0</v>
      </c>
      <c r="T222" s="274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75" t="s">
        <v>379</v>
      </c>
      <c r="AT222" s="275" t="s">
        <v>392</v>
      </c>
      <c r="AU222" s="275" t="s">
        <v>90</v>
      </c>
      <c r="AY222" s="17" t="s">
        <v>204</v>
      </c>
      <c r="BE222" s="160">
        <f>IF(N222="základná",J222,0)</f>
        <v>0</v>
      </c>
      <c r="BF222" s="160">
        <f>IF(N222="znížená",J222,0)</f>
        <v>0</v>
      </c>
      <c r="BG222" s="160">
        <f>IF(N222="zákl. prenesená",J222,0)</f>
        <v>0</v>
      </c>
      <c r="BH222" s="160">
        <f>IF(N222="zníž. prenesená",J222,0)</f>
        <v>0</v>
      </c>
      <c r="BI222" s="160">
        <f>IF(N222="nulová",J222,0)</f>
        <v>0</v>
      </c>
      <c r="BJ222" s="17" t="s">
        <v>90</v>
      </c>
      <c r="BK222" s="160">
        <f>ROUND(I222*H222,2)</f>
        <v>0</v>
      </c>
      <c r="BL222" s="17" t="s">
        <v>254</v>
      </c>
      <c r="BM222" s="275" t="s">
        <v>888</v>
      </c>
    </row>
    <row r="223" s="2" customFormat="1" ht="33" customHeight="1">
      <c r="A223" s="40"/>
      <c r="B223" s="41"/>
      <c r="C223" s="263" t="s">
        <v>444</v>
      </c>
      <c r="D223" s="263" t="s">
        <v>207</v>
      </c>
      <c r="E223" s="264" t="s">
        <v>889</v>
      </c>
      <c r="F223" s="265" t="s">
        <v>890</v>
      </c>
      <c r="G223" s="266" t="s">
        <v>292</v>
      </c>
      <c r="H223" s="267">
        <v>1</v>
      </c>
      <c r="I223" s="268"/>
      <c r="J223" s="269">
        <f>ROUND(I223*H223,2)</f>
        <v>0</v>
      </c>
      <c r="K223" s="270"/>
      <c r="L223" s="43"/>
      <c r="M223" s="271" t="s">
        <v>1</v>
      </c>
      <c r="N223" s="272" t="s">
        <v>44</v>
      </c>
      <c r="O223" s="99"/>
      <c r="P223" s="273">
        <f>O223*H223</f>
        <v>0</v>
      </c>
      <c r="Q223" s="273">
        <v>0.00010000000000000001</v>
      </c>
      <c r="R223" s="273">
        <f>Q223*H223</f>
        <v>0.00010000000000000001</v>
      </c>
      <c r="S223" s="273">
        <v>0</v>
      </c>
      <c r="T223" s="27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75" t="s">
        <v>254</v>
      </c>
      <c r="AT223" s="275" t="s">
        <v>207</v>
      </c>
      <c r="AU223" s="275" t="s">
        <v>90</v>
      </c>
      <c r="AY223" s="17" t="s">
        <v>204</v>
      </c>
      <c r="BE223" s="160">
        <f>IF(N223="základná",J223,0)</f>
        <v>0</v>
      </c>
      <c r="BF223" s="160">
        <f>IF(N223="znížená",J223,0)</f>
        <v>0</v>
      </c>
      <c r="BG223" s="160">
        <f>IF(N223="zákl. prenesená",J223,0)</f>
        <v>0</v>
      </c>
      <c r="BH223" s="160">
        <f>IF(N223="zníž. prenesená",J223,0)</f>
        <v>0</v>
      </c>
      <c r="BI223" s="160">
        <f>IF(N223="nulová",J223,0)</f>
        <v>0</v>
      </c>
      <c r="BJ223" s="17" t="s">
        <v>90</v>
      </c>
      <c r="BK223" s="160">
        <f>ROUND(I223*H223,2)</f>
        <v>0</v>
      </c>
      <c r="BL223" s="17" t="s">
        <v>254</v>
      </c>
      <c r="BM223" s="275" t="s">
        <v>891</v>
      </c>
    </row>
    <row r="224" s="2" customFormat="1" ht="16.5" customHeight="1">
      <c r="A224" s="40"/>
      <c r="B224" s="41"/>
      <c r="C224" s="310" t="s">
        <v>449</v>
      </c>
      <c r="D224" s="310" t="s">
        <v>392</v>
      </c>
      <c r="E224" s="311" t="s">
        <v>892</v>
      </c>
      <c r="F224" s="312" t="s">
        <v>893</v>
      </c>
      <c r="G224" s="313" t="s">
        <v>292</v>
      </c>
      <c r="H224" s="314">
        <v>1</v>
      </c>
      <c r="I224" s="315"/>
      <c r="J224" s="316">
        <f>ROUND(I224*H224,2)</f>
        <v>0</v>
      </c>
      <c r="K224" s="317"/>
      <c r="L224" s="318"/>
      <c r="M224" s="319" t="s">
        <v>1</v>
      </c>
      <c r="N224" s="320" t="s">
        <v>44</v>
      </c>
      <c r="O224" s="99"/>
      <c r="P224" s="273">
        <f>O224*H224</f>
        <v>0</v>
      </c>
      <c r="Q224" s="273">
        <v>0.002</v>
      </c>
      <c r="R224" s="273">
        <f>Q224*H224</f>
        <v>0.002</v>
      </c>
      <c r="S224" s="273">
        <v>0</v>
      </c>
      <c r="T224" s="274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75" t="s">
        <v>379</v>
      </c>
      <c r="AT224" s="275" t="s">
        <v>392</v>
      </c>
      <c r="AU224" s="275" t="s">
        <v>90</v>
      </c>
      <c r="AY224" s="17" t="s">
        <v>204</v>
      </c>
      <c r="BE224" s="160">
        <f>IF(N224="základná",J224,0)</f>
        <v>0</v>
      </c>
      <c r="BF224" s="160">
        <f>IF(N224="znížená",J224,0)</f>
        <v>0</v>
      </c>
      <c r="BG224" s="160">
        <f>IF(N224="zákl. prenesená",J224,0)</f>
        <v>0</v>
      </c>
      <c r="BH224" s="160">
        <f>IF(N224="zníž. prenesená",J224,0)</f>
        <v>0</v>
      </c>
      <c r="BI224" s="160">
        <f>IF(N224="nulová",J224,0)</f>
        <v>0</v>
      </c>
      <c r="BJ224" s="17" t="s">
        <v>90</v>
      </c>
      <c r="BK224" s="160">
        <f>ROUND(I224*H224,2)</f>
        <v>0</v>
      </c>
      <c r="BL224" s="17" t="s">
        <v>254</v>
      </c>
      <c r="BM224" s="275" t="s">
        <v>894</v>
      </c>
    </row>
    <row r="225" s="2" customFormat="1" ht="24.15" customHeight="1">
      <c r="A225" s="40"/>
      <c r="B225" s="41"/>
      <c r="C225" s="263" t="s">
        <v>454</v>
      </c>
      <c r="D225" s="263" t="s">
        <v>207</v>
      </c>
      <c r="E225" s="264" t="s">
        <v>481</v>
      </c>
      <c r="F225" s="265" t="s">
        <v>482</v>
      </c>
      <c r="G225" s="266" t="s">
        <v>414</v>
      </c>
      <c r="H225" s="267"/>
      <c r="I225" s="268"/>
      <c r="J225" s="269">
        <f>ROUND(I225*H225,2)</f>
        <v>0</v>
      </c>
      <c r="K225" s="270"/>
      <c r="L225" s="43"/>
      <c r="M225" s="271" t="s">
        <v>1</v>
      </c>
      <c r="N225" s="272" t="s">
        <v>44</v>
      </c>
      <c r="O225" s="99"/>
      <c r="P225" s="273">
        <f>O225*H225</f>
        <v>0</v>
      </c>
      <c r="Q225" s="273">
        <v>0</v>
      </c>
      <c r="R225" s="273">
        <f>Q225*H225</f>
        <v>0</v>
      </c>
      <c r="S225" s="273">
        <v>0</v>
      </c>
      <c r="T225" s="27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75" t="s">
        <v>254</v>
      </c>
      <c r="AT225" s="275" t="s">
        <v>207</v>
      </c>
      <c r="AU225" s="275" t="s">
        <v>90</v>
      </c>
      <c r="AY225" s="17" t="s">
        <v>204</v>
      </c>
      <c r="BE225" s="160">
        <f>IF(N225="základná",J225,0)</f>
        <v>0</v>
      </c>
      <c r="BF225" s="160">
        <f>IF(N225="znížená",J225,0)</f>
        <v>0</v>
      </c>
      <c r="BG225" s="160">
        <f>IF(N225="zákl. prenesená",J225,0)</f>
        <v>0</v>
      </c>
      <c r="BH225" s="160">
        <f>IF(N225="zníž. prenesená",J225,0)</f>
        <v>0</v>
      </c>
      <c r="BI225" s="160">
        <f>IF(N225="nulová",J225,0)</f>
        <v>0</v>
      </c>
      <c r="BJ225" s="17" t="s">
        <v>90</v>
      </c>
      <c r="BK225" s="160">
        <f>ROUND(I225*H225,2)</f>
        <v>0</v>
      </c>
      <c r="BL225" s="17" t="s">
        <v>254</v>
      </c>
      <c r="BM225" s="275" t="s">
        <v>907</v>
      </c>
    </row>
    <row r="226" s="12" customFormat="1" ht="22.8" customHeight="1">
      <c r="A226" s="12"/>
      <c r="B226" s="248"/>
      <c r="C226" s="249"/>
      <c r="D226" s="250" t="s">
        <v>77</v>
      </c>
      <c r="E226" s="261" t="s">
        <v>908</v>
      </c>
      <c r="F226" s="261" t="s">
        <v>909</v>
      </c>
      <c r="G226" s="249"/>
      <c r="H226" s="249"/>
      <c r="I226" s="252"/>
      <c r="J226" s="262">
        <f>BK226</f>
        <v>0</v>
      </c>
      <c r="K226" s="249"/>
      <c r="L226" s="253"/>
      <c r="M226" s="254"/>
      <c r="N226" s="255"/>
      <c r="O226" s="255"/>
      <c r="P226" s="256">
        <f>SUM(P227:P230)</f>
        <v>0</v>
      </c>
      <c r="Q226" s="255"/>
      <c r="R226" s="256">
        <f>SUM(R227:R230)</f>
        <v>0.0040839200000000004</v>
      </c>
      <c r="S226" s="255"/>
      <c r="T226" s="257">
        <f>SUM(T227:T230)</f>
        <v>0.048000000000000001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58" t="s">
        <v>90</v>
      </c>
      <c r="AT226" s="259" t="s">
        <v>77</v>
      </c>
      <c r="AU226" s="259" t="s">
        <v>85</v>
      </c>
      <c r="AY226" s="258" t="s">
        <v>204</v>
      </c>
      <c r="BK226" s="260">
        <f>SUM(BK227:BK230)</f>
        <v>0</v>
      </c>
    </row>
    <row r="227" s="2" customFormat="1" ht="16.5" customHeight="1">
      <c r="A227" s="40"/>
      <c r="B227" s="41"/>
      <c r="C227" s="263" t="s">
        <v>458</v>
      </c>
      <c r="D227" s="263" t="s">
        <v>207</v>
      </c>
      <c r="E227" s="264" t="s">
        <v>910</v>
      </c>
      <c r="F227" s="265" t="s">
        <v>911</v>
      </c>
      <c r="G227" s="266" t="s">
        <v>292</v>
      </c>
      <c r="H227" s="267">
        <v>4</v>
      </c>
      <c r="I227" s="268"/>
      <c r="J227" s="269">
        <f>ROUND(I227*H227,2)</f>
        <v>0</v>
      </c>
      <c r="K227" s="270"/>
      <c r="L227" s="43"/>
      <c r="M227" s="271" t="s">
        <v>1</v>
      </c>
      <c r="N227" s="272" t="s">
        <v>44</v>
      </c>
      <c r="O227" s="99"/>
      <c r="P227" s="273">
        <f>O227*H227</f>
        <v>0</v>
      </c>
      <c r="Q227" s="273">
        <v>1.6779999999999999E-05</v>
      </c>
      <c r="R227" s="273">
        <f>Q227*H227</f>
        <v>6.7119999999999994E-05</v>
      </c>
      <c r="S227" s="273">
        <v>0.012</v>
      </c>
      <c r="T227" s="274">
        <f>S227*H227</f>
        <v>0.048000000000000001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75" t="s">
        <v>254</v>
      </c>
      <c r="AT227" s="275" t="s">
        <v>207</v>
      </c>
      <c r="AU227" s="275" t="s">
        <v>90</v>
      </c>
      <c r="AY227" s="17" t="s">
        <v>204</v>
      </c>
      <c r="BE227" s="160">
        <f>IF(N227="základná",J227,0)</f>
        <v>0</v>
      </c>
      <c r="BF227" s="160">
        <f>IF(N227="znížená",J227,0)</f>
        <v>0</v>
      </c>
      <c r="BG227" s="160">
        <f>IF(N227="zákl. prenesená",J227,0)</f>
        <v>0</v>
      </c>
      <c r="BH227" s="160">
        <f>IF(N227="zníž. prenesená",J227,0)</f>
        <v>0</v>
      </c>
      <c r="BI227" s="160">
        <f>IF(N227="nulová",J227,0)</f>
        <v>0</v>
      </c>
      <c r="BJ227" s="17" t="s">
        <v>90</v>
      </c>
      <c r="BK227" s="160">
        <f>ROUND(I227*H227,2)</f>
        <v>0</v>
      </c>
      <c r="BL227" s="17" t="s">
        <v>254</v>
      </c>
      <c r="BM227" s="275" t="s">
        <v>912</v>
      </c>
    </row>
    <row r="228" s="2" customFormat="1" ht="24.15" customHeight="1">
      <c r="A228" s="40"/>
      <c r="B228" s="41"/>
      <c r="C228" s="263" t="s">
        <v>464</v>
      </c>
      <c r="D228" s="263" t="s">
        <v>207</v>
      </c>
      <c r="E228" s="264" t="s">
        <v>913</v>
      </c>
      <c r="F228" s="265" t="s">
        <v>914</v>
      </c>
      <c r="G228" s="266" t="s">
        <v>292</v>
      </c>
      <c r="H228" s="267">
        <v>4</v>
      </c>
      <c r="I228" s="268"/>
      <c r="J228" s="269">
        <f>ROUND(I228*H228,2)</f>
        <v>0</v>
      </c>
      <c r="K228" s="270"/>
      <c r="L228" s="43"/>
      <c r="M228" s="271" t="s">
        <v>1</v>
      </c>
      <c r="N228" s="272" t="s">
        <v>44</v>
      </c>
      <c r="O228" s="99"/>
      <c r="P228" s="273">
        <f>O228*H228</f>
        <v>0</v>
      </c>
      <c r="Q228" s="273">
        <v>4.1999999999999996E-06</v>
      </c>
      <c r="R228" s="273">
        <f>Q228*H228</f>
        <v>1.6799999999999998E-05</v>
      </c>
      <c r="S228" s="273">
        <v>0</v>
      </c>
      <c r="T228" s="274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75" t="s">
        <v>254</v>
      </c>
      <c r="AT228" s="275" t="s">
        <v>207</v>
      </c>
      <c r="AU228" s="275" t="s">
        <v>90</v>
      </c>
      <c r="AY228" s="17" t="s">
        <v>204</v>
      </c>
      <c r="BE228" s="160">
        <f>IF(N228="základná",J228,0)</f>
        <v>0</v>
      </c>
      <c r="BF228" s="160">
        <f>IF(N228="znížená",J228,0)</f>
        <v>0</v>
      </c>
      <c r="BG228" s="160">
        <f>IF(N228="zákl. prenesená",J228,0)</f>
        <v>0</v>
      </c>
      <c r="BH228" s="160">
        <f>IF(N228="zníž. prenesená",J228,0)</f>
        <v>0</v>
      </c>
      <c r="BI228" s="160">
        <f>IF(N228="nulová",J228,0)</f>
        <v>0</v>
      </c>
      <c r="BJ228" s="17" t="s">
        <v>90</v>
      </c>
      <c r="BK228" s="160">
        <f>ROUND(I228*H228,2)</f>
        <v>0</v>
      </c>
      <c r="BL228" s="17" t="s">
        <v>254</v>
      </c>
      <c r="BM228" s="275" t="s">
        <v>915</v>
      </c>
    </row>
    <row r="229" s="2" customFormat="1" ht="24.15" customHeight="1">
      <c r="A229" s="40"/>
      <c r="B229" s="41"/>
      <c r="C229" s="310" t="s">
        <v>468</v>
      </c>
      <c r="D229" s="310" t="s">
        <v>392</v>
      </c>
      <c r="E229" s="311" t="s">
        <v>916</v>
      </c>
      <c r="F229" s="312" t="s">
        <v>917</v>
      </c>
      <c r="G229" s="313" t="s">
        <v>292</v>
      </c>
      <c r="H229" s="314">
        <v>4</v>
      </c>
      <c r="I229" s="315"/>
      <c r="J229" s="316">
        <f>ROUND(I229*H229,2)</f>
        <v>0</v>
      </c>
      <c r="K229" s="317"/>
      <c r="L229" s="318"/>
      <c r="M229" s="319" t="s">
        <v>1</v>
      </c>
      <c r="N229" s="320" t="s">
        <v>44</v>
      </c>
      <c r="O229" s="99"/>
      <c r="P229" s="273">
        <f>O229*H229</f>
        <v>0</v>
      </c>
      <c r="Q229" s="273">
        <v>0.001</v>
      </c>
      <c r="R229" s="273">
        <f>Q229*H229</f>
        <v>0.0040000000000000001</v>
      </c>
      <c r="S229" s="273">
        <v>0</v>
      </c>
      <c r="T229" s="274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75" t="s">
        <v>379</v>
      </c>
      <c r="AT229" s="275" t="s">
        <v>392</v>
      </c>
      <c r="AU229" s="275" t="s">
        <v>90</v>
      </c>
      <c r="AY229" s="17" t="s">
        <v>204</v>
      </c>
      <c r="BE229" s="160">
        <f>IF(N229="základná",J229,0)</f>
        <v>0</v>
      </c>
      <c r="BF229" s="160">
        <f>IF(N229="znížená",J229,0)</f>
        <v>0</v>
      </c>
      <c r="BG229" s="160">
        <f>IF(N229="zákl. prenesená",J229,0)</f>
        <v>0</v>
      </c>
      <c r="BH229" s="160">
        <f>IF(N229="zníž. prenesená",J229,0)</f>
        <v>0</v>
      </c>
      <c r="BI229" s="160">
        <f>IF(N229="nulová",J229,0)</f>
        <v>0</v>
      </c>
      <c r="BJ229" s="17" t="s">
        <v>90</v>
      </c>
      <c r="BK229" s="160">
        <f>ROUND(I229*H229,2)</f>
        <v>0</v>
      </c>
      <c r="BL229" s="17" t="s">
        <v>254</v>
      </c>
      <c r="BM229" s="275" t="s">
        <v>918</v>
      </c>
    </row>
    <row r="230" s="2" customFormat="1" ht="21.75" customHeight="1">
      <c r="A230" s="40"/>
      <c r="B230" s="41"/>
      <c r="C230" s="263" t="s">
        <v>472</v>
      </c>
      <c r="D230" s="263" t="s">
        <v>207</v>
      </c>
      <c r="E230" s="264" t="s">
        <v>919</v>
      </c>
      <c r="F230" s="265" t="s">
        <v>920</v>
      </c>
      <c r="G230" s="266" t="s">
        <v>414</v>
      </c>
      <c r="H230" s="267"/>
      <c r="I230" s="268"/>
      <c r="J230" s="269">
        <f>ROUND(I230*H230,2)</f>
        <v>0</v>
      </c>
      <c r="K230" s="270"/>
      <c r="L230" s="43"/>
      <c r="M230" s="271" t="s">
        <v>1</v>
      </c>
      <c r="N230" s="272" t="s">
        <v>44</v>
      </c>
      <c r="O230" s="99"/>
      <c r="P230" s="273">
        <f>O230*H230</f>
        <v>0</v>
      </c>
      <c r="Q230" s="273">
        <v>0</v>
      </c>
      <c r="R230" s="273">
        <f>Q230*H230</f>
        <v>0</v>
      </c>
      <c r="S230" s="273">
        <v>0</v>
      </c>
      <c r="T230" s="274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75" t="s">
        <v>254</v>
      </c>
      <c r="AT230" s="275" t="s">
        <v>207</v>
      </c>
      <c r="AU230" s="275" t="s">
        <v>90</v>
      </c>
      <c r="AY230" s="17" t="s">
        <v>204</v>
      </c>
      <c r="BE230" s="160">
        <f>IF(N230="základná",J230,0)</f>
        <v>0</v>
      </c>
      <c r="BF230" s="160">
        <f>IF(N230="znížená",J230,0)</f>
        <v>0</v>
      </c>
      <c r="BG230" s="160">
        <f>IF(N230="zákl. prenesená",J230,0)</f>
        <v>0</v>
      </c>
      <c r="BH230" s="160">
        <f>IF(N230="zníž. prenesená",J230,0)</f>
        <v>0</v>
      </c>
      <c r="BI230" s="160">
        <f>IF(N230="nulová",J230,0)</f>
        <v>0</v>
      </c>
      <c r="BJ230" s="17" t="s">
        <v>90</v>
      </c>
      <c r="BK230" s="160">
        <f>ROUND(I230*H230,2)</f>
        <v>0</v>
      </c>
      <c r="BL230" s="17" t="s">
        <v>254</v>
      </c>
      <c r="BM230" s="275" t="s">
        <v>921</v>
      </c>
    </row>
    <row r="231" s="12" customFormat="1" ht="22.8" customHeight="1">
      <c r="A231" s="12"/>
      <c r="B231" s="248"/>
      <c r="C231" s="249"/>
      <c r="D231" s="250" t="s">
        <v>77</v>
      </c>
      <c r="E231" s="261" t="s">
        <v>922</v>
      </c>
      <c r="F231" s="261" t="s">
        <v>923</v>
      </c>
      <c r="G231" s="249"/>
      <c r="H231" s="249"/>
      <c r="I231" s="252"/>
      <c r="J231" s="262">
        <f>BK231</f>
        <v>0</v>
      </c>
      <c r="K231" s="249"/>
      <c r="L231" s="253"/>
      <c r="M231" s="254"/>
      <c r="N231" s="255"/>
      <c r="O231" s="255"/>
      <c r="P231" s="256">
        <f>SUM(P232:P233)</f>
        <v>0</v>
      </c>
      <c r="Q231" s="255"/>
      <c r="R231" s="256">
        <f>SUM(R232:R233)</f>
        <v>0.00016527999999999999</v>
      </c>
      <c r="S231" s="255"/>
      <c r="T231" s="257">
        <f>SUM(T232:T233)</f>
        <v>0.027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58" t="s">
        <v>90</v>
      </c>
      <c r="AT231" s="259" t="s">
        <v>77</v>
      </c>
      <c r="AU231" s="259" t="s">
        <v>85</v>
      </c>
      <c r="AY231" s="258" t="s">
        <v>204</v>
      </c>
      <c r="BK231" s="260">
        <f>SUM(BK232:BK233)</f>
        <v>0</v>
      </c>
    </row>
    <row r="232" s="2" customFormat="1" ht="16.5" customHeight="1">
      <c r="A232" s="40"/>
      <c r="B232" s="41"/>
      <c r="C232" s="263" t="s">
        <v>476</v>
      </c>
      <c r="D232" s="263" t="s">
        <v>207</v>
      </c>
      <c r="E232" s="264" t="s">
        <v>924</v>
      </c>
      <c r="F232" s="265" t="s">
        <v>925</v>
      </c>
      <c r="G232" s="266" t="s">
        <v>292</v>
      </c>
      <c r="H232" s="267">
        <v>2</v>
      </c>
      <c r="I232" s="268"/>
      <c r="J232" s="269">
        <f>ROUND(I232*H232,2)</f>
        <v>0</v>
      </c>
      <c r="K232" s="270"/>
      <c r="L232" s="43"/>
      <c r="M232" s="271" t="s">
        <v>1</v>
      </c>
      <c r="N232" s="272" t="s">
        <v>44</v>
      </c>
      <c r="O232" s="99"/>
      <c r="P232" s="273">
        <f>O232*H232</f>
        <v>0</v>
      </c>
      <c r="Q232" s="273">
        <v>8.2639999999999995E-05</v>
      </c>
      <c r="R232" s="273">
        <f>Q232*H232</f>
        <v>0.00016527999999999999</v>
      </c>
      <c r="S232" s="273">
        <v>0.0135</v>
      </c>
      <c r="T232" s="274">
        <f>S232*H232</f>
        <v>0.027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75" t="s">
        <v>254</v>
      </c>
      <c r="AT232" s="275" t="s">
        <v>207</v>
      </c>
      <c r="AU232" s="275" t="s">
        <v>90</v>
      </c>
      <c r="AY232" s="17" t="s">
        <v>204</v>
      </c>
      <c r="BE232" s="160">
        <f>IF(N232="základná",J232,0)</f>
        <v>0</v>
      </c>
      <c r="BF232" s="160">
        <f>IF(N232="znížená",J232,0)</f>
        <v>0</v>
      </c>
      <c r="BG232" s="160">
        <f>IF(N232="zákl. prenesená",J232,0)</f>
        <v>0</v>
      </c>
      <c r="BH232" s="160">
        <f>IF(N232="zníž. prenesená",J232,0)</f>
        <v>0</v>
      </c>
      <c r="BI232" s="160">
        <f>IF(N232="nulová",J232,0)</f>
        <v>0</v>
      </c>
      <c r="BJ232" s="17" t="s">
        <v>90</v>
      </c>
      <c r="BK232" s="160">
        <f>ROUND(I232*H232,2)</f>
        <v>0</v>
      </c>
      <c r="BL232" s="17" t="s">
        <v>254</v>
      </c>
      <c r="BM232" s="275" t="s">
        <v>926</v>
      </c>
    </row>
    <row r="233" s="2" customFormat="1" ht="24.15" customHeight="1">
      <c r="A233" s="40"/>
      <c r="B233" s="41"/>
      <c r="C233" s="263" t="s">
        <v>480</v>
      </c>
      <c r="D233" s="263" t="s">
        <v>207</v>
      </c>
      <c r="E233" s="264" t="s">
        <v>927</v>
      </c>
      <c r="F233" s="265" t="s">
        <v>928</v>
      </c>
      <c r="G233" s="266" t="s">
        <v>414</v>
      </c>
      <c r="H233" s="267"/>
      <c r="I233" s="268"/>
      <c r="J233" s="269">
        <f>ROUND(I233*H233,2)</f>
        <v>0</v>
      </c>
      <c r="K233" s="270"/>
      <c r="L233" s="43"/>
      <c r="M233" s="271" t="s">
        <v>1</v>
      </c>
      <c r="N233" s="272" t="s">
        <v>44</v>
      </c>
      <c r="O233" s="99"/>
      <c r="P233" s="273">
        <f>O233*H233</f>
        <v>0</v>
      </c>
      <c r="Q233" s="273">
        <v>0</v>
      </c>
      <c r="R233" s="273">
        <f>Q233*H233</f>
        <v>0</v>
      </c>
      <c r="S233" s="273">
        <v>0</v>
      </c>
      <c r="T233" s="274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75" t="s">
        <v>254</v>
      </c>
      <c r="AT233" s="275" t="s">
        <v>207</v>
      </c>
      <c r="AU233" s="275" t="s">
        <v>90</v>
      </c>
      <c r="AY233" s="17" t="s">
        <v>204</v>
      </c>
      <c r="BE233" s="160">
        <f>IF(N233="základná",J233,0)</f>
        <v>0</v>
      </c>
      <c r="BF233" s="160">
        <f>IF(N233="znížená",J233,0)</f>
        <v>0</v>
      </c>
      <c r="BG233" s="160">
        <f>IF(N233="zákl. prenesená",J233,0)</f>
        <v>0</v>
      </c>
      <c r="BH233" s="160">
        <f>IF(N233="zníž. prenesená",J233,0)</f>
        <v>0</v>
      </c>
      <c r="BI233" s="160">
        <f>IF(N233="nulová",J233,0)</f>
        <v>0</v>
      </c>
      <c r="BJ233" s="17" t="s">
        <v>90</v>
      </c>
      <c r="BK233" s="160">
        <f>ROUND(I233*H233,2)</f>
        <v>0</v>
      </c>
      <c r="BL233" s="17" t="s">
        <v>254</v>
      </c>
      <c r="BM233" s="275" t="s">
        <v>929</v>
      </c>
    </row>
    <row r="234" s="12" customFormat="1" ht="22.8" customHeight="1">
      <c r="A234" s="12"/>
      <c r="B234" s="248"/>
      <c r="C234" s="249"/>
      <c r="D234" s="250" t="s">
        <v>77</v>
      </c>
      <c r="E234" s="261" t="s">
        <v>608</v>
      </c>
      <c r="F234" s="261" t="s">
        <v>609</v>
      </c>
      <c r="G234" s="249"/>
      <c r="H234" s="249"/>
      <c r="I234" s="252"/>
      <c r="J234" s="262">
        <f>BK234</f>
        <v>0</v>
      </c>
      <c r="K234" s="249"/>
      <c r="L234" s="253"/>
      <c r="M234" s="254"/>
      <c r="N234" s="255"/>
      <c r="O234" s="255"/>
      <c r="P234" s="256">
        <f>SUM(P235:P246)</f>
        <v>0</v>
      </c>
      <c r="Q234" s="255"/>
      <c r="R234" s="256">
        <f>SUM(R235:R246)</f>
        <v>0.012743040000000001</v>
      </c>
      <c r="S234" s="255"/>
      <c r="T234" s="257">
        <f>SUM(T235:T246)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58" t="s">
        <v>90</v>
      </c>
      <c r="AT234" s="259" t="s">
        <v>77</v>
      </c>
      <c r="AU234" s="259" t="s">
        <v>85</v>
      </c>
      <c r="AY234" s="258" t="s">
        <v>204</v>
      </c>
      <c r="BK234" s="260">
        <f>SUM(BK235:BK246)</f>
        <v>0</v>
      </c>
    </row>
    <row r="235" s="2" customFormat="1" ht="24.15" customHeight="1">
      <c r="A235" s="40"/>
      <c r="B235" s="41"/>
      <c r="C235" s="263" t="s">
        <v>486</v>
      </c>
      <c r="D235" s="263" t="s">
        <v>207</v>
      </c>
      <c r="E235" s="264" t="s">
        <v>930</v>
      </c>
      <c r="F235" s="265" t="s">
        <v>931</v>
      </c>
      <c r="G235" s="266" t="s">
        <v>210</v>
      </c>
      <c r="H235" s="267">
        <v>9.5999999999999996</v>
      </c>
      <c r="I235" s="268"/>
      <c r="J235" s="269">
        <f>ROUND(I235*H235,2)</f>
        <v>0</v>
      </c>
      <c r="K235" s="270"/>
      <c r="L235" s="43"/>
      <c r="M235" s="271" t="s">
        <v>1</v>
      </c>
      <c r="N235" s="272" t="s">
        <v>44</v>
      </c>
      <c r="O235" s="99"/>
      <c r="P235" s="273">
        <f>O235*H235</f>
        <v>0</v>
      </c>
      <c r="Q235" s="273">
        <v>0.00090614999999999999</v>
      </c>
      <c r="R235" s="273">
        <f>Q235*H235</f>
        <v>0.0086990399999999999</v>
      </c>
      <c r="S235" s="273">
        <v>0</v>
      </c>
      <c r="T235" s="274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75" t="s">
        <v>254</v>
      </c>
      <c r="AT235" s="275" t="s">
        <v>207</v>
      </c>
      <c r="AU235" s="275" t="s">
        <v>90</v>
      </c>
      <c r="AY235" s="17" t="s">
        <v>204</v>
      </c>
      <c r="BE235" s="160">
        <f>IF(N235="základná",J235,0)</f>
        <v>0</v>
      </c>
      <c r="BF235" s="160">
        <f>IF(N235="znížená",J235,0)</f>
        <v>0</v>
      </c>
      <c r="BG235" s="160">
        <f>IF(N235="zákl. prenesená",J235,0)</f>
        <v>0</v>
      </c>
      <c r="BH235" s="160">
        <f>IF(N235="zníž. prenesená",J235,0)</f>
        <v>0</v>
      </c>
      <c r="BI235" s="160">
        <f>IF(N235="nulová",J235,0)</f>
        <v>0</v>
      </c>
      <c r="BJ235" s="17" t="s">
        <v>90</v>
      </c>
      <c r="BK235" s="160">
        <f>ROUND(I235*H235,2)</f>
        <v>0</v>
      </c>
      <c r="BL235" s="17" t="s">
        <v>254</v>
      </c>
      <c r="BM235" s="275" t="s">
        <v>932</v>
      </c>
    </row>
    <row r="236" s="13" customFormat="1">
      <c r="A236" s="13"/>
      <c r="B236" s="276"/>
      <c r="C236" s="277"/>
      <c r="D236" s="278" t="s">
        <v>213</v>
      </c>
      <c r="E236" s="279" t="s">
        <v>1</v>
      </c>
      <c r="F236" s="280" t="s">
        <v>708</v>
      </c>
      <c r="G236" s="277"/>
      <c r="H236" s="281">
        <v>9.5999999999999996</v>
      </c>
      <c r="I236" s="282"/>
      <c r="J236" s="277"/>
      <c r="K236" s="277"/>
      <c r="L236" s="283"/>
      <c r="M236" s="284"/>
      <c r="N236" s="285"/>
      <c r="O236" s="285"/>
      <c r="P236" s="285"/>
      <c r="Q236" s="285"/>
      <c r="R236" s="285"/>
      <c r="S236" s="285"/>
      <c r="T236" s="28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87" t="s">
        <v>213</v>
      </c>
      <c r="AU236" s="287" t="s">
        <v>90</v>
      </c>
      <c r="AV236" s="13" t="s">
        <v>90</v>
      </c>
      <c r="AW236" s="13" t="s">
        <v>33</v>
      </c>
      <c r="AX236" s="13" t="s">
        <v>85</v>
      </c>
      <c r="AY236" s="287" t="s">
        <v>204</v>
      </c>
    </row>
    <row r="237" s="2" customFormat="1" ht="24.15" customHeight="1">
      <c r="A237" s="40"/>
      <c r="B237" s="41"/>
      <c r="C237" s="263" t="s">
        <v>491</v>
      </c>
      <c r="D237" s="263" t="s">
        <v>207</v>
      </c>
      <c r="E237" s="264" t="s">
        <v>933</v>
      </c>
      <c r="F237" s="265" t="s">
        <v>934</v>
      </c>
      <c r="G237" s="266" t="s">
        <v>210</v>
      </c>
      <c r="H237" s="267">
        <v>9.5999999999999996</v>
      </c>
      <c r="I237" s="268"/>
      <c r="J237" s="269">
        <f>ROUND(I237*H237,2)</f>
        <v>0</v>
      </c>
      <c r="K237" s="270"/>
      <c r="L237" s="43"/>
      <c r="M237" s="271" t="s">
        <v>1</v>
      </c>
      <c r="N237" s="272" t="s">
        <v>44</v>
      </c>
      <c r="O237" s="99"/>
      <c r="P237" s="273">
        <f>O237*H237</f>
        <v>0</v>
      </c>
      <c r="Q237" s="273">
        <v>0.00016000000000000001</v>
      </c>
      <c r="R237" s="273">
        <f>Q237*H237</f>
        <v>0.001536</v>
      </c>
      <c r="S237" s="273">
        <v>0</v>
      </c>
      <c r="T237" s="274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75" t="s">
        <v>254</v>
      </c>
      <c r="AT237" s="275" t="s">
        <v>207</v>
      </c>
      <c r="AU237" s="275" t="s">
        <v>90</v>
      </c>
      <c r="AY237" s="17" t="s">
        <v>204</v>
      </c>
      <c r="BE237" s="160">
        <f>IF(N237="základná",J237,0)</f>
        <v>0</v>
      </c>
      <c r="BF237" s="160">
        <f>IF(N237="znížená",J237,0)</f>
        <v>0</v>
      </c>
      <c r="BG237" s="160">
        <f>IF(N237="zákl. prenesená",J237,0)</f>
        <v>0</v>
      </c>
      <c r="BH237" s="160">
        <f>IF(N237="zníž. prenesená",J237,0)</f>
        <v>0</v>
      </c>
      <c r="BI237" s="160">
        <f>IF(N237="nulová",J237,0)</f>
        <v>0</v>
      </c>
      <c r="BJ237" s="17" t="s">
        <v>90</v>
      </c>
      <c r="BK237" s="160">
        <f>ROUND(I237*H237,2)</f>
        <v>0</v>
      </c>
      <c r="BL237" s="17" t="s">
        <v>254</v>
      </c>
      <c r="BM237" s="275" t="s">
        <v>935</v>
      </c>
    </row>
    <row r="238" s="13" customFormat="1">
      <c r="A238" s="13"/>
      <c r="B238" s="276"/>
      <c r="C238" s="277"/>
      <c r="D238" s="278" t="s">
        <v>213</v>
      </c>
      <c r="E238" s="279" t="s">
        <v>1</v>
      </c>
      <c r="F238" s="280" t="s">
        <v>1173</v>
      </c>
      <c r="G238" s="277"/>
      <c r="H238" s="281">
        <v>9.5999999999999996</v>
      </c>
      <c r="I238" s="282"/>
      <c r="J238" s="277"/>
      <c r="K238" s="277"/>
      <c r="L238" s="283"/>
      <c r="M238" s="284"/>
      <c r="N238" s="285"/>
      <c r="O238" s="285"/>
      <c r="P238" s="285"/>
      <c r="Q238" s="285"/>
      <c r="R238" s="285"/>
      <c r="S238" s="285"/>
      <c r="T238" s="28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87" t="s">
        <v>213</v>
      </c>
      <c r="AU238" s="287" t="s">
        <v>90</v>
      </c>
      <c r="AV238" s="13" t="s">
        <v>90</v>
      </c>
      <c r="AW238" s="13" t="s">
        <v>33</v>
      </c>
      <c r="AX238" s="13" t="s">
        <v>78</v>
      </c>
      <c r="AY238" s="287" t="s">
        <v>204</v>
      </c>
    </row>
    <row r="239" s="14" customFormat="1">
      <c r="A239" s="14"/>
      <c r="B239" s="288"/>
      <c r="C239" s="289"/>
      <c r="D239" s="278" t="s">
        <v>213</v>
      </c>
      <c r="E239" s="290" t="s">
        <v>708</v>
      </c>
      <c r="F239" s="291" t="s">
        <v>218</v>
      </c>
      <c r="G239" s="289"/>
      <c r="H239" s="292">
        <v>9.5999999999999996</v>
      </c>
      <c r="I239" s="293"/>
      <c r="J239" s="289"/>
      <c r="K239" s="289"/>
      <c r="L239" s="294"/>
      <c r="M239" s="295"/>
      <c r="N239" s="296"/>
      <c r="O239" s="296"/>
      <c r="P239" s="296"/>
      <c r="Q239" s="296"/>
      <c r="R239" s="296"/>
      <c r="S239" s="296"/>
      <c r="T239" s="29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98" t="s">
        <v>213</v>
      </c>
      <c r="AU239" s="298" t="s">
        <v>90</v>
      </c>
      <c r="AV239" s="14" t="s">
        <v>211</v>
      </c>
      <c r="AW239" s="14" t="s">
        <v>33</v>
      </c>
      <c r="AX239" s="14" t="s">
        <v>85</v>
      </c>
      <c r="AY239" s="298" t="s">
        <v>204</v>
      </c>
    </row>
    <row r="240" s="2" customFormat="1" ht="24.15" customHeight="1">
      <c r="A240" s="40"/>
      <c r="B240" s="41"/>
      <c r="C240" s="263" t="s">
        <v>495</v>
      </c>
      <c r="D240" s="263" t="s">
        <v>207</v>
      </c>
      <c r="E240" s="264" t="s">
        <v>937</v>
      </c>
      <c r="F240" s="265" t="s">
        <v>938</v>
      </c>
      <c r="G240" s="266" t="s">
        <v>341</v>
      </c>
      <c r="H240" s="267">
        <v>20.899999999999999</v>
      </c>
      <c r="I240" s="268"/>
      <c r="J240" s="269">
        <f>ROUND(I240*H240,2)</f>
        <v>0</v>
      </c>
      <c r="K240" s="270"/>
      <c r="L240" s="43"/>
      <c r="M240" s="271" t="s">
        <v>1</v>
      </c>
      <c r="N240" s="272" t="s">
        <v>44</v>
      </c>
      <c r="O240" s="99"/>
      <c r="P240" s="273">
        <f>O240*H240</f>
        <v>0</v>
      </c>
      <c r="Q240" s="273">
        <v>0</v>
      </c>
      <c r="R240" s="273">
        <f>Q240*H240</f>
        <v>0</v>
      </c>
      <c r="S240" s="273">
        <v>0</v>
      </c>
      <c r="T240" s="274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75" t="s">
        <v>254</v>
      </c>
      <c r="AT240" s="275" t="s">
        <v>207</v>
      </c>
      <c r="AU240" s="275" t="s">
        <v>90</v>
      </c>
      <c r="AY240" s="17" t="s">
        <v>204</v>
      </c>
      <c r="BE240" s="160">
        <f>IF(N240="základná",J240,0)</f>
        <v>0</v>
      </c>
      <c r="BF240" s="160">
        <f>IF(N240="znížená",J240,0)</f>
        <v>0</v>
      </c>
      <c r="BG240" s="160">
        <f>IF(N240="zákl. prenesená",J240,0)</f>
        <v>0</v>
      </c>
      <c r="BH240" s="160">
        <f>IF(N240="zníž. prenesená",J240,0)</f>
        <v>0</v>
      </c>
      <c r="BI240" s="160">
        <f>IF(N240="nulová",J240,0)</f>
        <v>0</v>
      </c>
      <c r="BJ240" s="17" t="s">
        <v>90</v>
      </c>
      <c r="BK240" s="160">
        <f>ROUND(I240*H240,2)</f>
        <v>0</v>
      </c>
      <c r="BL240" s="17" t="s">
        <v>254</v>
      </c>
      <c r="BM240" s="275" t="s">
        <v>939</v>
      </c>
    </row>
    <row r="241" s="13" customFormat="1">
      <c r="A241" s="13"/>
      <c r="B241" s="276"/>
      <c r="C241" s="277"/>
      <c r="D241" s="278" t="s">
        <v>213</v>
      </c>
      <c r="E241" s="279" t="s">
        <v>1</v>
      </c>
      <c r="F241" s="280" t="s">
        <v>1174</v>
      </c>
      <c r="G241" s="277"/>
      <c r="H241" s="281">
        <v>20.899999999999999</v>
      </c>
      <c r="I241" s="282"/>
      <c r="J241" s="277"/>
      <c r="K241" s="277"/>
      <c r="L241" s="283"/>
      <c r="M241" s="284"/>
      <c r="N241" s="285"/>
      <c r="O241" s="285"/>
      <c r="P241" s="285"/>
      <c r="Q241" s="285"/>
      <c r="R241" s="285"/>
      <c r="S241" s="285"/>
      <c r="T241" s="28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87" t="s">
        <v>213</v>
      </c>
      <c r="AU241" s="287" t="s">
        <v>90</v>
      </c>
      <c r="AV241" s="13" t="s">
        <v>90</v>
      </c>
      <c r="AW241" s="13" t="s">
        <v>33</v>
      </c>
      <c r="AX241" s="13" t="s">
        <v>78</v>
      </c>
      <c r="AY241" s="287" t="s">
        <v>204</v>
      </c>
    </row>
    <row r="242" s="14" customFormat="1">
      <c r="A242" s="14"/>
      <c r="B242" s="288"/>
      <c r="C242" s="289"/>
      <c r="D242" s="278" t="s">
        <v>213</v>
      </c>
      <c r="E242" s="290" t="s">
        <v>710</v>
      </c>
      <c r="F242" s="291" t="s">
        <v>218</v>
      </c>
      <c r="G242" s="289"/>
      <c r="H242" s="292">
        <v>20.899999999999999</v>
      </c>
      <c r="I242" s="293"/>
      <c r="J242" s="289"/>
      <c r="K242" s="289"/>
      <c r="L242" s="294"/>
      <c r="M242" s="295"/>
      <c r="N242" s="296"/>
      <c r="O242" s="296"/>
      <c r="P242" s="296"/>
      <c r="Q242" s="296"/>
      <c r="R242" s="296"/>
      <c r="S242" s="296"/>
      <c r="T242" s="29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98" t="s">
        <v>213</v>
      </c>
      <c r="AU242" s="298" t="s">
        <v>90</v>
      </c>
      <c r="AV242" s="14" t="s">
        <v>211</v>
      </c>
      <c r="AW242" s="14" t="s">
        <v>33</v>
      </c>
      <c r="AX242" s="14" t="s">
        <v>85</v>
      </c>
      <c r="AY242" s="298" t="s">
        <v>204</v>
      </c>
    </row>
    <row r="243" s="2" customFormat="1" ht="21.75" customHeight="1">
      <c r="A243" s="40"/>
      <c r="B243" s="41"/>
      <c r="C243" s="263" t="s">
        <v>499</v>
      </c>
      <c r="D243" s="263" t="s">
        <v>207</v>
      </c>
      <c r="E243" s="264" t="s">
        <v>941</v>
      </c>
      <c r="F243" s="265" t="s">
        <v>942</v>
      </c>
      <c r="G243" s="266" t="s">
        <v>341</v>
      </c>
      <c r="H243" s="267">
        <v>20.899999999999999</v>
      </c>
      <c r="I243" s="268"/>
      <c r="J243" s="269">
        <f>ROUND(I243*H243,2)</f>
        <v>0</v>
      </c>
      <c r="K243" s="270"/>
      <c r="L243" s="43"/>
      <c r="M243" s="271" t="s">
        <v>1</v>
      </c>
      <c r="N243" s="272" t="s">
        <v>44</v>
      </c>
      <c r="O243" s="99"/>
      <c r="P243" s="273">
        <f>O243*H243</f>
        <v>0</v>
      </c>
      <c r="Q243" s="273">
        <v>9.0000000000000006E-05</v>
      </c>
      <c r="R243" s="273">
        <f>Q243*H243</f>
        <v>0.0018810000000000001</v>
      </c>
      <c r="S243" s="273">
        <v>0</v>
      </c>
      <c r="T243" s="274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75" t="s">
        <v>254</v>
      </c>
      <c r="AT243" s="275" t="s">
        <v>207</v>
      </c>
      <c r="AU243" s="275" t="s">
        <v>90</v>
      </c>
      <c r="AY243" s="17" t="s">
        <v>204</v>
      </c>
      <c r="BE243" s="160">
        <f>IF(N243="základná",J243,0)</f>
        <v>0</v>
      </c>
      <c r="BF243" s="160">
        <f>IF(N243="znížená",J243,0)</f>
        <v>0</v>
      </c>
      <c r="BG243" s="160">
        <f>IF(N243="zákl. prenesená",J243,0)</f>
        <v>0</v>
      </c>
      <c r="BH243" s="160">
        <f>IF(N243="zníž. prenesená",J243,0)</f>
        <v>0</v>
      </c>
      <c r="BI243" s="160">
        <f>IF(N243="nulová",J243,0)</f>
        <v>0</v>
      </c>
      <c r="BJ243" s="17" t="s">
        <v>90</v>
      </c>
      <c r="BK243" s="160">
        <f>ROUND(I243*H243,2)</f>
        <v>0</v>
      </c>
      <c r="BL243" s="17" t="s">
        <v>254</v>
      </c>
      <c r="BM243" s="275" t="s">
        <v>943</v>
      </c>
    </row>
    <row r="244" s="13" customFormat="1">
      <c r="A244" s="13"/>
      <c r="B244" s="276"/>
      <c r="C244" s="277"/>
      <c r="D244" s="278" t="s">
        <v>213</v>
      </c>
      <c r="E244" s="279" t="s">
        <v>1</v>
      </c>
      <c r="F244" s="280" t="s">
        <v>710</v>
      </c>
      <c r="G244" s="277"/>
      <c r="H244" s="281">
        <v>20.899999999999999</v>
      </c>
      <c r="I244" s="282"/>
      <c r="J244" s="277"/>
      <c r="K244" s="277"/>
      <c r="L244" s="283"/>
      <c r="M244" s="284"/>
      <c r="N244" s="285"/>
      <c r="O244" s="285"/>
      <c r="P244" s="285"/>
      <c r="Q244" s="285"/>
      <c r="R244" s="285"/>
      <c r="S244" s="285"/>
      <c r="T244" s="28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87" t="s">
        <v>213</v>
      </c>
      <c r="AU244" s="287" t="s">
        <v>90</v>
      </c>
      <c r="AV244" s="13" t="s">
        <v>90</v>
      </c>
      <c r="AW244" s="13" t="s">
        <v>33</v>
      </c>
      <c r="AX244" s="13" t="s">
        <v>85</v>
      </c>
      <c r="AY244" s="287" t="s">
        <v>204</v>
      </c>
    </row>
    <row r="245" s="2" customFormat="1" ht="24.15" customHeight="1">
      <c r="A245" s="40"/>
      <c r="B245" s="41"/>
      <c r="C245" s="263" t="s">
        <v>503</v>
      </c>
      <c r="D245" s="263" t="s">
        <v>207</v>
      </c>
      <c r="E245" s="264" t="s">
        <v>944</v>
      </c>
      <c r="F245" s="265" t="s">
        <v>945</v>
      </c>
      <c r="G245" s="266" t="s">
        <v>341</v>
      </c>
      <c r="H245" s="267">
        <v>20.899999999999999</v>
      </c>
      <c r="I245" s="268"/>
      <c r="J245" s="269">
        <f>ROUND(I245*H245,2)</f>
        <v>0</v>
      </c>
      <c r="K245" s="270"/>
      <c r="L245" s="43"/>
      <c r="M245" s="271" t="s">
        <v>1</v>
      </c>
      <c r="N245" s="272" t="s">
        <v>44</v>
      </c>
      <c r="O245" s="99"/>
      <c r="P245" s="273">
        <f>O245*H245</f>
        <v>0</v>
      </c>
      <c r="Q245" s="273">
        <v>3.0000000000000001E-05</v>
      </c>
      <c r="R245" s="273">
        <f>Q245*H245</f>
        <v>0.00062699999999999995</v>
      </c>
      <c r="S245" s="273">
        <v>0</v>
      </c>
      <c r="T245" s="274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75" t="s">
        <v>254</v>
      </c>
      <c r="AT245" s="275" t="s">
        <v>207</v>
      </c>
      <c r="AU245" s="275" t="s">
        <v>90</v>
      </c>
      <c r="AY245" s="17" t="s">
        <v>204</v>
      </c>
      <c r="BE245" s="160">
        <f>IF(N245="základná",J245,0)</f>
        <v>0</v>
      </c>
      <c r="BF245" s="160">
        <f>IF(N245="znížená",J245,0)</f>
        <v>0</v>
      </c>
      <c r="BG245" s="160">
        <f>IF(N245="zákl. prenesená",J245,0)</f>
        <v>0</v>
      </c>
      <c r="BH245" s="160">
        <f>IF(N245="zníž. prenesená",J245,0)</f>
        <v>0</v>
      </c>
      <c r="BI245" s="160">
        <f>IF(N245="nulová",J245,0)</f>
        <v>0</v>
      </c>
      <c r="BJ245" s="17" t="s">
        <v>90</v>
      </c>
      <c r="BK245" s="160">
        <f>ROUND(I245*H245,2)</f>
        <v>0</v>
      </c>
      <c r="BL245" s="17" t="s">
        <v>254</v>
      </c>
      <c r="BM245" s="275" t="s">
        <v>946</v>
      </c>
    </row>
    <row r="246" s="13" customFormat="1">
      <c r="A246" s="13"/>
      <c r="B246" s="276"/>
      <c r="C246" s="277"/>
      <c r="D246" s="278" t="s">
        <v>213</v>
      </c>
      <c r="E246" s="279" t="s">
        <v>1</v>
      </c>
      <c r="F246" s="280" t="s">
        <v>710</v>
      </c>
      <c r="G246" s="277"/>
      <c r="H246" s="281">
        <v>20.899999999999999</v>
      </c>
      <c r="I246" s="282"/>
      <c r="J246" s="277"/>
      <c r="K246" s="277"/>
      <c r="L246" s="283"/>
      <c r="M246" s="284"/>
      <c r="N246" s="285"/>
      <c r="O246" s="285"/>
      <c r="P246" s="285"/>
      <c r="Q246" s="285"/>
      <c r="R246" s="285"/>
      <c r="S246" s="285"/>
      <c r="T246" s="28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87" t="s">
        <v>213</v>
      </c>
      <c r="AU246" s="287" t="s">
        <v>90</v>
      </c>
      <c r="AV246" s="13" t="s">
        <v>90</v>
      </c>
      <c r="AW246" s="13" t="s">
        <v>33</v>
      </c>
      <c r="AX246" s="13" t="s">
        <v>85</v>
      </c>
      <c r="AY246" s="287" t="s">
        <v>204</v>
      </c>
    </row>
    <row r="247" s="12" customFormat="1" ht="25.92" customHeight="1">
      <c r="A247" s="12"/>
      <c r="B247" s="248"/>
      <c r="C247" s="249"/>
      <c r="D247" s="250" t="s">
        <v>77</v>
      </c>
      <c r="E247" s="251" t="s">
        <v>693</v>
      </c>
      <c r="F247" s="251" t="s">
        <v>694</v>
      </c>
      <c r="G247" s="249"/>
      <c r="H247" s="249"/>
      <c r="I247" s="252"/>
      <c r="J247" s="227">
        <f>BK247</f>
        <v>0</v>
      </c>
      <c r="K247" s="249"/>
      <c r="L247" s="253"/>
      <c r="M247" s="254"/>
      <c r="N247" s="255"/>
      <c r="O247" s="255"/>
      <c r="P247" s="256">
        <f>P248</f>
        <v>0</v>
      </c>
      <c r="Q247" s="255"/>
      <c r="R247" s="256">
        <f>R248</f>
        <v>0</v>
      </c>
      <c r="S247" s="255"/>
      <c r="T247" s="257">
        <f>T248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58" t="s">
        <v>85</v>
      </c>
      <c r="AT247" s="259" t="s">
        <v>77</v>
      </c>
      <c r="AU247" s="259" t="s">
        <v>78</v>
      </c>
      <c r="AY247" s="258" t="s">
        <v>204</v>
      </c>
      <c r="BK247" s="260">
        <f>BK248</f>
        <v>0</v>
      </c>
    </row>
    <row r="248" s="2" customFormat="1" ht="49.05" customHeight="1">
      <c r="A248" s="40"/>
      <c r="B248" s="41"/>
      <c r="C248" s="263" t="s">
        <v>507</v>
      </c>
      <c r="D248" s="263" t="s">
        <v>207</v>
      </c>
      <c r="E248" s="264" t="s">
        <v>947</v>
      </c>
      <c r="F248" s="265" t="s">
        <v>948</v>
      </c>
      <c r="G248" s="266" t="s">
        <v>1</v>
      </c>
      <c r="H248" s="267">
        <v>0</v>
      </c>
      <c r="I248" s="268"/>
      <c r="J248" s="269">
        <f>ROUND(I248*H248,2)</f>
        <v>0</v>
      </c>
      <c r="K248" s="270"/>
      <c r="L248" s="43"/>
      <c r="M248" s="271" t="s">
        <v>1</v>
      </c>
      <c r="N248" s="272" t="s">
        <v>44</v>
      </c>
      <c r="O248" s="99"/>
      <c r="P248" s="273">
        <f>O248*H248</f>
        <v>0</v>
      </c>
      <c r="Q248" s="273">
        <v>0</v>
      </c>
      <c r="R248" s="273">
        <f>Q248*H248</f>
        <v>0</v>
      </c>
      <c r="S248" s="273">
        <v>0</v>
      </c>
      <c r="T248" s="274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75" t="s">
        <v>680</v>
      </c>
      <c r="AT248" s="275" t="s">
        <v>207</v>
      </c>
      <c r="AU248" s="275" t="s">
        <v>85</v>
      </c>
      <c r="AY248" s="17" t="s">
        <v>204</v>
      </c>
      <c r="BE248" s="160">
        <f>IF(N248="základná",J248,0)</f>
        <v>0</v>
      </c>
      <c r="BF248" s="160">
        <f>IF(N248="znížená",J248,0)</f>
        <v>0</v>
      </c>
      <c r="BG248" s="160">
        <f>IF(N248="zákl. prenesená",J248,0)</f>
        <v>0</v>
      </c>
      <c r="BH248" s="160">
        <f>IF(N248="zníž. prenesená",J248,0)</f>
        <v>0</v>
      </c>
      <c r="BI248" s="160">
        <f>IF(N248="nulová",J248,0)</f>
        <v>0</v>
      </c>
      <c r="BJ248" s="17" t="s">
        <v>90</v>
      </c>
      <c r="BK248" s="160">
        <f>ROUND(I248*H248,2)</f>
        <v>0</v>
      </c>
      <c r="BL248" s="17" t="s">
        <v>680</v>
      </c>
      <c r="BM248" s="275" t="s">
        <v>1175</v>
      </c>
    </row>
    <row r="249" s="2" customFormat="1" ht="49.92" customHeight="1">
      <c r="A249" s="40"/>
      <c r="B249" s="41"/>
      <c r="C249" s="42"/>
      <c r="D249" s="42"/>
      <c r="E249" s="251" t="s">
        <v>705</v>
      </c>
      <c r="F249" s="251" t="s">
        <v>706</v>
      </c>
      <c r="G249" s="42"/>
      <c r="H249" s="42"/>
      <c r="I249" s="42"/>
      <c r="J249" s="227">
        <f>BK249</f>
        <v>0</v>
      </c>
      <c r="K249" s="42"/>
      <c r="L249" s="43"/>
      <c r="M249" s="322"/>
      <c r="N249" s="323"/>
      <c r="O249" s="99"/>
      <c r="P249" s="99"/>
      <c r="Q249" s="99"/>
      <c r="R249" s="99"/>
      <c r="S249" s="99"/>
      <c r="T249" s="100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7" t="s">
        <v>77</v>
      </c>
      <c r="AU249" s="17" t="s">
        <v>78</v>
      </c>
      <c r="AY249" s="17" t="s">
        <v>707</v>
      </c>
      <c r="BK249" s="160">
        <f>SUM(BK250:BK254)</f>
        <v>0</v>
      </c>
    </row>
    <row r="250" s="2" customFormat="1" ht="16.32" customHeight="1">
      <c r="A250" s="40"/>
      <c r="B250" s="41"/>
      <c r="C250" s="324" t="s">
        <v>1</v>
      </c>
      <c r="D250" s="324" t="s">
        <v>207</v>
      </c>
      <c r="E250" s="325" t="s">
        <v>1</v>
      </c>
      <c r="F250" s="326" t="s">
        <v>1</v>
      </c>
      <c r="G250" s="327" t="s">
        <v>1</v>
      </c>
      <c r="H250" s="328"/>
      <c r="I250" s="329"/>
      <c r="J250" s="330">
        <f>BK250</f>
        <v>0</v>
      </c>
      <c r="K250" s="270"/>
      <c r="L250" s="43"/>
      <c r="M250" s="331" t="s">
        <v>1</v>
      </c>
      <c r="N250" s="332" t="s">
        <v>44</v>
      </c>
      <c r="O250" s="99"/>
      <c r="P250" s="99"/>
      <c r="Q250" s="99"/>
      <c r="R250" s="99"/>
      <c r="S250" s="99"/>
      <c r="T250" s="100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7" t="s">
        <v>707</v>
      </c>
      <c r="AU250" s="17" t="s">
        <v>85</v>
      </c>
      <c r="AY250" s="17" t="s">
        <v>707</v>
      </c>
      <c r="BE250" s="160">
        <f>IF(N250="základná",J250,0)</f>
        <v>0</v>
      </c>
      <c r="BF250" s="160">
        <f>IF(N250="znížená",J250,0)</f>
        <v>0</v>
      </c>
      <c r="BG250" s="160">
        <f>IF(N250="zákl. prenesená",J250,0)</f>
        <v>0</v>
      </c>
      <c r="BH250" s="160">
        <f>IF(N250="zníž. prenesená",J250,0)</f>
        <v>0</v>
      </c>
      <c r="BI250" s="160">
        <f>IF(N250="nulová",J250,0)</f>
        <v>0</v>
      </c>
      <c r="BJ250" s="17" t="s">
        <v>90</v>
      </c>
      <c r="BK250" s="160">
        <f>I250*H250</f>
        <v>0</v>
      </c>
    </row>
    <row r="251" s="2" customFormat="1" ht="16.32" customHeight="1">
      <c r="A251" s="40"/>
      <c r="B251" s="41"/>
      <c r="C251" s="324" t="s">
        <v>1</v>
      </c>
      <c r="D251" s="324" t="s">
        <v>207</v>
      </c>
      <c r="E251" s="325" t="s">
        <v>1</v>
      </c>
      <c r="F251" s="326" t="s">
        <v>1</v>
      </c>
      <c r="G251" s="327" t="s">
        <v>1</v>
      </c>
      <c r="H251" s="328"/>
      <c r="I251" s="329"/>
      <c r="J251" s="330">
        <f>BK251</f>
        <v>0</v>
      </c>
      <c r="K251" s="270"/>
      <c r="L251" s="43"/>
      <c r="M251" s="331" t="s">
        <v>1</v>
      </c>
      <c r="N251" s="332" t="s">
        <v>44</v>
      </c>
      <c r="O251" s="99"/>
      <c r="P251" s="99"/>
      <c r="Q251" s="99"/>
      <c r="R251" s="99"/>
      <c r="S251" s="99"/>
      <c r="T251" s="100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7" t="s">
        <v>707</v>
      </c>
      <c r="AU251" s="17" t="s">
        <v>85</v>
      </c>
      <c r="AY251" s="17" t="s">
        <v>707</v>
      </c>
      <c r="BE251" s="160">
        <f>IF(N251="základná",J251,0)</f>
        <v>0</v>
      </c>
      <c r="BF251" s="160">
        <f>IF(N251="znížená",J251,0)</f>
        <v>0</v>
      </c>
      <c r="BG251" s="160">
        <f>IF(N251="zákl. prenesená",J251,0)</f>
        <v>0</v>
      </c>
      <c r="BH251" s="160">
        <f>IF(N251="zníž. prenesená",J251,0)</f>
        <v>0</v>
      </c>
      <c r="BI251" s="160">
        <f>IF(N251="nulová",J251,0)</f>
        <v>0</v>
      </c>
      <c r="BJ251" s="17" t="s">
        <v>90</v>
      </c>
      <c r="BK251" s="160">
        <f>I251*H251</f>
        <v>0</v>
      </c>
    </row>
    <row r="252" s="2" customFormat="1" ht="16.32" customHeight="1">
      <c r="A252" s="40"/>
      <c r="B252" s="41"/>
      <c r="C252" s="324" t="s">
        <v>1</v>
      </c>
      <c r="D252" s="324" t="s">
        <v>207</v>
      </c>
      <c r="E252" s="325" t="s">
        <v>1</v>
      </c>
      <c r="F252" s="326" t="s">
        <v>1</v>
      </c>
      <c r="G252" s="327" t="s">
        <v>1</v>
      </c>
      <c r="H252" s="328"/>
      <c r="I252" s="329"/>
      <c r="J252" s="330">
        <f>BK252</f>
        <v>0</v>
      </c>
      <c r="K252" s="270"/>
      <c r="L252" s="43"/>
      <c r="M252" s="331" t="s">
        <v>1</v>
      </c>
      <c r="N252" s="332" t="s">
        <v>44</v>
      </c>
      <c r="O252" s="99"/>
      <c r="P252" s="99"/>
      <c r="Q252" s="99"/>
      <c r="R252" s="99"/>
      <c r="S252" s="99"/>
      <c r="T252" s="100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7" t="s">
        <v>707</v>
      </c>
      <c r="AU252" s="17" t="s">
        <v>85</v>
      </c>
      <c r="AY252" s="17" t="s">
        <v>707</v>
      </c>
      <c r="BE252" s="160">
        <f>IF(N252="základná",J252,0)</f>
        <v>0</v>
      </c>
      <c r="BF252" s="160">
        <f>IF(N252="znížená",J252,0)</f>
        <v>0</v>
      </c>
      <c r="BG252" s="160">
        <f>IF(N252="zákl. prenesená",J252,0)</f>
        <v>0</v>
      </c>
      <c r="BH252" s="160">
        <f>IF(N252="zníž. prenesená",J252,0)</f>
        <v>0</v>
      </c>
      <c r="BI252" s="160">
        <f>IF(N252="nulová",J252,0)</f>
        <v>0</v>
      </c>
      <c r="BJ252" s="17" t="s">
        <v>90</v>
      </c>
      <c r="BK252" s="160">
        <f>I252*H252</f>
        <v>0</v>
      </c>
    </row>
    <row r="253" s="2" customFormat="1" ht="16.32" customHeight="1">
      <c r="A253" s="40"/>
      <c r="B253" s="41"/>
      <c r="C253" s="324" t="s">
        <v>1</v>
      </c>
      <c r="D253" s="324" t="s">
        <v>207</v>
      </c>
      <c r="E253" s="325" t="s">
        <v>1</v>
      </c>
      <c r="F253" s="326" t="s">
        <v>1</v>
      </c>
      <c r="G253" s="327" t="s">
        <v>1</v>
      </c>
      <c r="H253" s="328"/>
      <c r="I253" s="329"/>
      <c r="J253" s="330">
        <f>BK253</f>
        <v>0</v>
      </c>
      <c r="K253" s="270"/>
      <c r="L253" s="43"/>
      <c r="M253" s="331" t="s">
        <v>1</v>
      </c>
      <c r="N253" s="332" t="s">
        <v>44</v>
      </c>
      <c r="O253" s="99"/>
      <c r="P253" s="99"/>
      <c r="Q253" s="99"/>
      <c r="R253" s="99"/>
      <c r="S253" s="99"/>
      <c r="T253" s="100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7" t="s">
        <v>707</v>
      </c>
      <c r="AU253" s="17" t="s">
        <v>85</v>
      </c>
      <c r="AY253" s="17" t="s">
        <v>707</v>
      </c>
      <c r="BE253" s="160">
        <f>IF(N253="základná",J253,0)</f>
        <v>0</v>
      </c>
      <c r="BF253" s="160">
        <f>IF(N253="znížená",J253,0)</f>
        <v>0</v>
      </c>
      <c r="BG253" s="160">
        <f>IF(N253="zákl. prenesená",J253,0)</f>
        <v>0</v>
      </c>
      <c r="BH253" s="160">
        <f>IF(N253="zníž. prenesená",J253,0)</f>
        <v>0</v>
      </c>
      <c r="BI253" s="160">
        <f>IF(N253="nulová",J253,0)</f>
        <v>0</v>
      </c>
      <c r="BJ253" s="17" t="s">
        <v>90</v>
      </c>
      <c r="BK253" s="160">
        <f>I253*H253</f>
        <v>0</v>
      </c>
    </row>
    <row r="254" s="2" customFormat="1" ht="16.32" customHeight="1">
      <c r="A254" s="40"/>
      <c r="B254" s="41"/>
      <c r="C254" s="324" t="s">
        <v>1</v>
      </c>
      <c r="D254" s="324" t="s">
        <v>207</v>
      </c>
      <c r="E254" s="325" t="s">
        <v>1</v>
      </c>
      <c r="F254" s="326" t="s">
        <v>1</v>
      </c>
      <c r="G254" s="327" t="s">
        <v>1</v>
      </c>
      <c r="H254" s="328"/>
      <c r="I254" s="329"/>
      <c r="J254" s="330">
        <f>BK254</f>
        <v>0</v>
      </c>
      <c r="K254" s="270"/>
      <c r="L254" s="43"/>
      <c r="M254" s="331" t="s">
        <v>1</v>
      </c>
      <c r="N254" s="332" t="s">
        <v>44</v>
      </c>
      <c r="O254" s="333"/>
      <c r="P254" s="333"/>
      <c r="Q254" s="333"/>
      <c r="R254" s="333"/>
      <c r="S254" s="333"/>
      <c r="T254" s="334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7" t="s">
        <v>707</v>
      </c>
      <c r="AU254" s="17" t="s">
        <v>85</v>
      </c>
      <c r="AY254" s="17" t="s">
        <v>707</v>
      </c>
      <c r="BE254" s="160">
        <f>IF(N254="základná",J254,0)</f>
        <v>0</v>
      </c>
      <c r="BF254" s="160">
        <f>IF(N254="znížená",J254,0)</f>
        <v>0</v>
      </c>
      <c r="BG254" s="160">
        <f>IF(N254="zákl. prenesená",J254,0)</f>
        <v>0</v>
      </c>
      <c r="BH254" s="160">
        <f>IF(N254="zníž. prenesená",J254,0)</f>
        <v>0</v>
      </c>
      <c r="BI254" s="160">
        <f>IF(N254="nulová",J254,0)</f>
        <v>0</v>
      </c>
      <c r="BJ254" s="17" t="s">
        <v>90</v>
      </c>
      <c r="BK254" s="160">
        <f>I254*H254</f>
        <v>0</v>
      </c>
    </row>
    <row r="255" s="2" customFormat="1" ht="6.96" customHeight="1">
      <c r="A255" s="40"/>
      <c r="B255" s="74"/>
      <c r="C255" s="75"/>
      <c r="D255" s="75"/>
      <c r="E255" s="75"/>
      <c r="F255" s="75"/>
      <c r="G255" s="75"/>
      <c r="H255" s="75"/>
      <c r="I255" s="75"/>
      <c r="J255" s="75"/>
      <c r="K255" s="75"/>
      <c r="L255" s="43"/>
      <c r="M255" s="40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</row>
  </sheetData>
  <sheetProtection sheet="1" autoFilter="0" formatColumns="0" formatRows="0" objects="1" scenarios="1" spinCount="100000" saltValue="csOx75su/GBD1lRpxvK//Q3F0AZvUdldXzzkINsloqke62nL19FvwffweDRr6D0l0qh71f1YuicLo4v2EpnjAQ==" hashValue="6LbwYGATaIeBgajkov8TjdsfDzKgjUbZ8Gh3NgaC12z8naBd4E4IwhZKUhCmOIC91BovGGgKU6bb3DE5THlWaw==" algorithmName="SHA-512" password="C549"/>
  <autoFilter ref="C146:K254"/>
  <mergeCells count="20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D117:F117"/>
    <mergeCell ref="D118:F118"/>
    <mergeCell ref="D119:F119"/>
    <mergeCell ref="D120:F120"/>
    <mergeCell ref="D121:F121"/>
    <mergeCell ref="E133:H133"/>
    <mergeCell ref="E137:H137"/>
    <mergeCell ref="E135:H135"/>
    <mergeCell ref="E139:H139"/>
    <mergeCell ref="L2:V2"/>
  </mergeCells>
  <dataValidations count="2">
    <dataValidation type="list" allowBlank="1" showInputMessage="1" showErrorMessage="1" error="Povolené sú hodnoty K, M." sqref="D250:D255">
      <formula1>"K, M"</formula1>
    </dataValidation>
    <dataValidation type="list" allowBlank="1" showInputMessage="1" showErrorMessage="1" error="Povolené sú hodnoty základná, znížená, nulová." sqref="N250:N255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68"/>
      <c r="C3" s="169"/>
      <c r="D3" s="169"/>
      <c r="E3" s="169"/>
      <c r="F3" s="169"/>
      <c r="G3" s="169"/>
      <c r="H3" s="169"/>
      <c r="I3" s="169"/>
      <c r="J3" s="169"/>
      <c r="K3" s="169"/>
      <c r="L3" s="20"/>
      <c r="AT3" s="17" t="s">
        <v>78</v>
      </c>
    </row>
    <row r="4" s="1" customFormat="1" ht="24.96" customHeight="1">
      <c r="B4" s="20"/>
      <c r="D4" s="170" t="s">
        <v>121</v>
      </c>
      <c r="L4" s="20"/>
      <c r="M4" s="171" t="s">
        <v>9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72" t="s">
        <v>15</v>
      </c>
      <c r="L6" s="20"/>
    </row>
    <row r="7" s="1" customFormat="1" ht="16.5" customHeight="1">
      <c r="B7" s="20"/>
      <c r="E7" s="173" t="str">
        <f>'Rekapitulácia stavby'!K6</f>
        <v>Depo Jurajov Dvor</v>
      </c>
      <c r="F7" s="172"/>
      <c r="G7" s="172"/>
      <c r="H7" s="172"/>
      <c r="L7" s="20"/>
    </row>
    <row r="8">
      <c r="B8" s="20"/>
      <c r="D8" s="172" t="s">
        <v>131</v>
      </c>
      <c r="L8" s="20"/>
    </row>
    <row r="9" s="1" customFormat="1" ht="16.5" customHeight="1">
      <c r="B9" s="20"/>
      <c r="E9" s="173" t="s">
        <v>135</v>
      </c>
      <c r="F9" s="1"/>
      <c r="G9" s="1"/>
      <c r="H9" s="1"/>
      <c r="L9" s="20"/>
    </row>
    <row r="10" s="1" customFormat="1" ht="12" customHeight="1">
      <c r="B10" s="20"/>
      <c r="D10" s="172" t="s">
        <v>138</v>
      </c>
      <c r="L10" s="20"/>
    </row>
    <row r="11" s="2" customFormat="1" ht="16.5" customHeight="1">
      <c r="A11" s="40"/>
      <c r="B11" s="43"/>
      <c r="C11" s="40"/>
      <c r="D11" s="40"/>
      <c r="E11" s="186" t="s">
        <v>1110</v>
      </c>
      <c r="F11" s="40"/>
      <c r="G11" s="40"/>
      <c r="H11" s="40"/>
      <c r="I11" s="40"/>
      <c r="J11" s="40"/>
      <c r="K11" s="40"/>
      <c r="L11" s="7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3"/>
      <c r="C12" s="40"/>
      <c r="D12" s="172" t="s">
        <v>712</v>
      </c>
      <c r="E12" s="40"/>
      <c r="F12" s="40"/>
      <c r="G12" s="40"/>
      <c r="H12" s="40"/>
      <c r="I12" s="40"/>
      <c r="J12" s="40"/>
      <c r="K12" s="40"/>
      <c r="L12" s="7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3"/>
      <c r="C13" s="40"/>
      <c r="D13" s="40"/>
      <c r="E13" s="174" t="s">
        <v>950</v>
      </c>
      <c r="F13" s="40"/>
      <c r="G13" s="40"/>
      <c r="H13" s="40"/>
      <c r="I13" s="40"/>
      <c r="J13" s="40"/>
      <c r="K13" s="40"/>
      <c r="L13" s="7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3"/>
      <c r="C14" s="40"/>
      <c r="D14" s="40"/>
      <c r="E14" s="40"/>
      <c r="F14" s="40"/>
      <c r="G14" s="40"/>
      <c r="H14" s="40"/>
      <c r="I14" s="40"/>
      <c r="J14" s="40"/>
      <c r="K14" s="40"/>
      <c r="L14" s="7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3"/>
      <c r="C15" s="40"/>
      <c r="D15" s="172" t="s">
        <v>17</v>
      </c>
      <c r="E15" s="40"/>
      <c r="F15" s="149" t="s">
        <v>1</v>
      </c>
      <c r="G15" s="40"/>
      <c r="H15" s="40"/>
      <c r="I15" s="172" t="s">
        <v>18</v>
      </c>
      <c r="J15" s="149" t="s">
        <v>1</v>
      </c>
      <c r="K15" s="40"/>
      <c r="L15" s="7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3"/>
      <c r="C16" s="40"/>
      <c r="D16" s="172" t="s">
        <v>19</v>
      </c>
      <c r="E16" s="40"/>
      <c r="F16" s="149" t="s">
        <v>32</v>
      </c>
      <c r="G16" s="40"/>
      <c r="H16" s="40"/>
      <c r="I16" s="172" t="s">
        <v>21</v>
      </c>
      <c r="J16" s="175" t="str">
        <f>'Rekapitulácia stavby'!AN8</f>
        <v>13. 2. 2025</v>
      </c>
      <c r="K16" s="40"/>
      <c r="L16" s="7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3"/>
      <c r="C17" s="40"/>
      <c r="D17" s="40"/>
      <c r="E17" s="40"/>
      <c r="F17" s="40"/>
      <c r="G17" s="40"/>
      <c r="H17" s="40"/>
      <c r="I17" s="40"/>
      <c r="J17" s="40"/>
      <c r="K17" s="40"/>
      <c r="L17" s="7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3"/>
      <c r="C18" s="40"/>
      <c r="D18" s="172" t="s">
        <v>23</v>
      </c>
      <c r="E18" s="40"/>
      <c r="F18" s="40"/>
      <c r="G18" s="40"/>
      <c r="H18" s="40"/>
      <c r="I18" s="172" t="s">
        <v>24</v>
      </c>
      <c r="J18" s="149" t="str">
        <f>IF('Rekapitulácia stavby'!AN10="","",'Rekapitulácia stavby'!AN10)</f>
        <v>00492736</v>
      </c>
      <c r="K18" s="40"/>
      <c r="L18" s="7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3"/>
      <c r="C19" s="40"/>
      <c r="D19" s="40"/>
      <c r="E19" s="149" t="str">
        <f>IF('Rekapitulácia stavby'!E11="","",'Rekapitulácia stavby'!E11)</f>
        <v>Dopravný podnik Bratislava, akciová spoločnosť</v>
      </c>
      <c r="F19" s="40"/>
      <c r="G19" s="40"/>
      <c r="H19" s="40"/>
      <c r="I19" s="172" t="s">
        <v>27</v>
      </c>
      <c r="J19" s="149" t="str">
        <f>IF('Rekapitulácia stavby'!AN11="","",'Rekapitulácia stavby'!AN11)</f>
        <v>SK2020298786</v>
      </c>
      <c r="K19" s="40"/>
      <c r="L19" s="7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3"/>
      <c r="C20" s="40"/>
      <c r="D20" s="40"/>
      <c r="E20" s="40"/>
      <c r="F20" s="40"/>
      <c r="G20" s="40"/>
      <c r="H20" s="40"/>
      <c r="I20" s="40"/>
      <c r="J20" s="40"/>
      <c r="K20" s="40"/>
      <c r="L20" s="7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3"/>
      <c r="C21" s="40"/>
      <c r="D21" s="172" t="s">
        <v>29</v>
      </c>
      <c r="E21" s="40"/>
      <c r="F21" s="40"/>
      <c r="G21" s="40"/>
      <c r="H21" s="40"/>
      <c r="I21" s="172" t="s">
        <v>24</v>
      </c>
      <c r="J21" s="33" t="str">
        <f>'Rekapitulácia stavby'!AN13</f>
        <v>Vyplň údaj</v>
      </c>
      <c r="K21" s="40"/>
      <c r="L21" s="7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3"/>
      <c r="C22" s="40"/>
      <c r="D22" s="40"/>
      <c r="E22" s="33" t="str">
        <f>'Rekapitulácia stavby'!E14</f>
        <v>Vyplň údaj</v>
      </c>
      <c r="F22" s="149"/>
      <c r="G22" s="149"/>
      <c r="H22" s="149"/>
      <c r="I22" s="172" t="s">
        <v>27</v>
      </c>
      <c r="J22" s="33" t="str">
        <f>'Rekapitulácia stavby'!AN14</f>
        <v>Vyplň údaj</v>
      </c>
      <c r="K22" s="40"/>
      <c r="L22" s="7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3"/>
      <c r="C23" s="40"/>
      <c r="D23" s="40"/>
      <c r="E23" s="40"/>
      <c r="F23" s="40"/>
      <c r="G23" s="40"/>
      <c r="H23" s="40"/>
      <c r="I23" s="40"/>
      <c r="J23" s="40"/>
      <c r="K23" s="40"/>
      <c r="L23" s="7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3"/>
      <c r="C24" s="40"/>
      <c r="D24" s="172" t="s">
        <v>31</v>
      </c>
      <c r="E24" s="40"/>
      <c r="F24" s="40"/>
      <c r="G24" s="40"/>
      <c r="H24" s="40"/>
      <c r="I24" s="172" t="s">
        <v>24</v>
      </c>
      <c r="J24" s="149" t="str">
        <f>IF('Rekapitulácia stavby'!AN16="","",'Rekapitulácia stavby'!AN16)</f>
        <v/>
      </c>
      <c r="K24" s="40"/>
      <c r="L24" s="7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3"/>
      <c r="C25" s="40"/>
      <c r="D25" s="40"/>
      <c r="E25" s="149" t="str">
        <f>IF('Rekapitulácia stavby'!E17="","",'Rekapitulácia stavby'!E17)</f>
        <v xml:space="preserve"> </v>
      </c>
      <c r="F25" s="40"/>
      <c r="G25" s="40"/>
      <c r="H25" s="40"/>
      <c r="I25" s="172" t="s">
        <v>27</v>
      </c>
      <c r="J25" s="149" t="str">
        <f>IF('Rekapitulácia stavby'!AN17="","",'Rekapitulácia stavby'!AN17)</f>
        <v/>
      </c>
      <c r="K25" s="40"/>
      <c r="L25" s="71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3"/>
      <c r="C26" s="40"/>
      <c r="D26" s="40"/>
      <c r="E26" s="40"/>
      <c r="F26" s="40"/>
      <c r="G26" s="40"/>
      <c r="H26" s="40"/>
      <c r="I26" s="40"/>
      <c r="J26" s="40"/>
      <c r="K26" s="40"/>
      <c r="L26" s="7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3"/>
      <c r="C27" s="40"/>
      <c r="D27" s="172" t="s">
        <v>34</v>
      </c>
      <c r="E27" s="40"/>
      <c r="F27" s="40"/>
      <c r="G27" s="40"/>
      <c r="H27" s="40"/>
      <c r="I27" s="172" t="s">
        <v>24</v>
      </c>
      <c r="J27" s="149" t="str">
        <f>IF('Rekapitulácia stavby'!AN19="","",'Rekapitulácia stavby'!AN19)</f>
        <v/>
      </c>
      <c r="K27" s="40"/>
      <c r="L27" s="7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3"/>
      <c r="C28" s="40"/>
      <c r="D28" s="40"/>
      <c r="E28" s="149" t="str">
        <f>IF('Rekapitulácia stavby'!E20="","",'Rekapitulácia stavby'!E20)</f>
        <v xml:space="preserve"> </v>
      </c>
      <c r="F28" s="40"/>
      <c r="G28" s="40"/>
      <c r="H28" s="40"/>
      <c r="I28" s="172" t="s">
        <v>27</v>
      </c>
      <c r="J28" s="149" t="str">
        <f>IF('Rekapitulácia stavby'!AN20="","",'Rekapitulácia stavby'!AN20)</f>
        <v/>
      </c>
      <c r="K28" s="40"/>
      <c r="L28" s="7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3"/>
      <c r="C29" s="40"/>
      <c r="D29" s="40"/>
      <c r="E29" s="40"/>
      <c r="F29" s="40"/>
      <c r="G29" s="40"/>
      <c r="H29" s="40"/>
      <c r="I29" s="40"/>
      <c r="J29" s="40"/>
      <c r="K29" s="40"/>
      <c r="L29" s="71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3"/>
      <c r="C30" s="40"/>
      <c r="D30" s="172" t="s">
        <v>35</v>
      </c>
      <c r="E30" s="40"/>
      <c r="F30" s="40"/>
      <c r="G30" s="40"/>
      <c r="H30" s="40"/>
      <c r="I30" s="40"/>
      <c r="J30" s="40"/>
      <c r="K30" s="40"/>
      <c r="L30" s="7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76"/>
      <c r="B31" s="177"/>
      <c r="C31" s="176"/>
      <c r="D31" s="176"/>
      <c r="E31" s="178" t="s">
        <v>1</v>
      </c>
      <c r="F31" s="178"/>
      <c r="G31" s="178"/>
      <c r="H31" s="178"/>
      <c r="I31" s="176"/>
      <c r="J31" s="176"/>
      <c r="K31" s="176"/>
      <c r="L31" s="179"/>
      <c r="S31" s="176"/>
      <c r="T31" s="176"/>
      <c r="U31" s="176"/>
      <c r="V31" s="176"/>
      <c r="W31" s="176"/>
      <c r="X31" s="176"/>
      <c r="Y31" s="176"/>
      <c r="Z31" s="176"/>
      <c r="AA31" s="176"/>
      <c r="AB31" s="176"/>
      <c r="AC31" s="176"/>
      <c r="AD31" s="176"/>
      <c r="AE31" s="176"/>
    </row>
    <row r="32" s="2" customFormat="1" ht="6.96" customHeight="1">
      <c r="A32" s="40"/>
      <c r="B32" s="43"/>
      <c r="C32" s="40"/>
      <c r="D32" s="40"/>
      <c r="E32" s="40"/>
      <c r="F32" s="40"/>
      <c r="G32" s="40"/>
      <c r="H32" s="40"/>
      <c r="I32" s="40"/>
      <c r="J32" s="40"/>
      <c r="K32" s="40"/>
      <c r="L32" s="7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3"/>
      <c r="C33" s="40"/>
      <c r="D33" s="180"/>
      <c r="E33" s="180"/>
      <c r="F33" s="180"/>
      <c r="G33" s="180"/>
      <c r="H33" s="180"/>
      <c r="I33" s="180"/>
      <c r="J33" s="180"/>
      <c r="K33" s="180"/>
      <c r="L33" s="7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3"/>
      <c r="C34" s="40"/>
      <c r="D34" s="149" t="s">
        <v>154</v>
      </c>
      <c r="E34" s="40"/>
      <c r="F34" s="40"/>
      <c r="G34" s="40"/>
      <c r="H34" s="40"/>
      <c r="I34" s="40"/>
      <c r="J34" s="181">
        <f>J100</f>
        <v>0</v>
      </c>
      <c r="K34" s="40"/>
      <c r="L34" s="7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3"/>
      <c r="C35" s="40"/>
      <c r="D35" s="182" t="s">
        <v>109</v>
      </c>
      <c r="E35" s="40"/>
      <c r="F35" s="40"/>
      <c r="G35" s="40"/>
      <c r="H35" s="40"/>
      <c r="I35" s="40"/>
      <c r="J35" s="181">
        <f>J107</f>
        <v>0</v>
      </c>
      <c r="K35" s="40"/>
      <c r="L35" s="7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25.44" customHeight="1">
      <c r="A36" s="40"/>
      <c r="B36" s="43"/>
      <c r="C36" s="40"/>
      <c r="D36" s="183" t="s">
        <v>38</v>
      </c>
      <c r="E36" s="40"/>
      <c r="F36" s="40"/>
      <c r="G36" s="40"/>
      <c r="H36" s="40"/>
      <c r="I36" s="40"/>
      <c r="J36" s="184">
        <f>ROUND(J34 + J35, 2)</f>
        <v>0</v>
      </c>
      <c r="K36" s="40"/>
      <c r="L36" s="7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6.96" customHeight="1">
      <c r="A37" s="40"/>
      <c r="B37" s="43"/>
      <c r="C37" s="40"/>
      <c r="D37" s="180"/>
      <c r="E37" s="180"/>
      <c r="F37" s="180"/>
      <c r="G37" s="180"/>
      <c r="H37" s="180"/>
      <c r="I37" s="180"/>
      <c r="J37" s="180"/>
      <c r="K37" s="180"/>
      <c r="L37" s="7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3"/>
      <c r="C38" s="40"/>
      <c r="D38" s="40"/>
      <c r="E38" s="40"/>
      <c r="F38" s="185" t="s">
        <v>40</v>
      </c>
      <c r="G38" s="40"/>
      <c r="H38" s="40"/>
      <c r="I38" s="185" t="s">
        <v>39</v>
      </c>
      <c r="J38" s="185" t="s">
        <v>41</v>
      </c>
      <c r="K38" s="40"/>
      <c r="L38" s="7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14.4" customHeight="1">
      <c r="A39" s="40"/>
      <c r="B39" s="43"/>
      <c r="C39" s="40"/>
      <c r="D39" s="186" t="s">
        <v>42</v>
      </c>
      <c r="E39" s="187" t="s">
        <v>43</v>
      </c>
      <c r="F39" s="188">
        <f>ROUND((ROUND((SUM(BE107:BE114) + SUM(BE138:BE206)),  2) + SUM(BE208:BE212)), 2)</f>
        <v>0</v>
      </c>
      <c r="G39" s="189"/>
      <c r="H39" s="189"/>
      <c r="I39" s="190">
        <v>0.23000000000000001</v>
      </c>
      <c r="J39" s="188">
        <f>ROUND((ROUND(((SUM(BE107:BE114) + SUM(BE138:BE206))*I39),  2) + (SUM(BE208:BE212)*I39)), 2)</f>
        <v>0</v>
      </c>
      <c r="K39" s="40"/>
      <c r="L39" s="71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43"/>
      <c r="C40" s="40"/>
      <c r="D40" s="40"/>
      <c r="E40" s="187" t="s">
        <v>44</v>
      </c>
      <c r="F40" s="188">
        <f>ROUND((ROUND((SUM(BF107:BF114) + SUM(BF138:BF206)),  2) + SUM(BF208:BF212)), 2)</f>
        <v>0</v>
      </c>
      <c r="G40" s="189"/>
      <c r="H40" s="189"/>
      <c r="I40" s="190">
        <v>0.23000000000000001</v>
      </c>
      <c r="J40" s="188">
        <f>ROUND((ROUND(((SUM(BF107:BF114) + SUM(BF138:BF206))*I40),  2) + (SUM(BF208:BF212)*I40)), 2)</f>
        <v>0</v>
      </c>
      <c r="K40" s="40"/>
      <c r="L40" s="71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3"/>
      <c r="C41" s="40"/>
      <c r="D41" s="40"/>
      <c r="E41" s="172" t="s">
        <v>45</v>
      </c>
      <c r="F41" s="191">
        <f>ROUND((ROUND((SUM(BG107:BG114) + SUM(BG138:BG206)),  2) + SUM(BG208:BG212)), 2)</f>
        <v>0</v>
      </c>
      <c r="G41" s="40"/>
      <c r="H41" s="40"/>
      <c r="I41" s="192">
        <v>0.23000000000000001</v>
      </c>
      <c r="J41" s="191">
        <f>0</f>
        <v>0</v>
      </c>
      <c r="K41" s="40"/>
      <c r="L41" s="71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hidden="1" s="2" customFormat="1" ht="14.4" customHeight="1">
      <c r="A42" s="40"/>
      <c r="B42" s="43"/>
      <c r="C42" s="40"/>
      <c r="D42" s="40"/>
      <c r="E42" s="172" t="s">
        <v>46</v>
      </c>
      <c r="F42" s="191">
        <f>ROUND((ROUND((SUM(BH107:BH114) + SUM(BH138:BH206)),  2) + SUM(BH208:BH212)), 2)</f>
        <v>0</v>
      </c>
      <c r="G42" s="40"/>
      <c r="H42" s="40"/>
      <c r="I42" s="192">
        <v>0.23000000000000001</v>
      </c>
      <c r="J42" s="191">
        <f>0</f>
        <v>0</v>
      </c>
      <c r="K42" s="40"/>
      <c r="L42" s="7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hidden="1" s="2" customFormat="1" ht="14.4" customHeight="1">
      <c r="A43" s="40"/>
      <c r="B43" s="43"/>
      <c r="C43" s="40"/>
      <c r="D43" s="40"/>
      <c r="E43" s="187" t="s">
        <v>47</v>
      </c>
      <c r="F43" s="188">
        <f>ROUND((ROUND((SUM(BI107:BI114) + SUM(BI138:BI206)),  2) + SUM(BI208:BI212)), 2)</f>
        <v>0</v>
      </c>
      <c r="G43" s="189"/>
      <c r="H43" s="189"/>
      <c r="I43" s="190">
        <v>0</v>
      </c>
      <c r="J43" s="188">
        <f>0</f>
        <v>0</v>
      </c>
      <c r="K43" s="40"/>
      <c r="L43" s="71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3"/>
      <c r="C44" s="40"/>
      <c r="D44" s="40"/>
      <c r="E44" s="40"/>
      <c r="F44" s="40"/>
      <c r="G44" s="40"/>
      <c r="H44" s="40"/>
      <c r="I44" s="40"/>
      <c r="J44" s="40"/>
      <c r="K44" s="40"/>
      <c r="L44" s="71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5.44" customHeight="1">
      <c r="A45" s="40"/>
      <c r="B45" s="43"/>
      <c r="C45" s="193"/>
      <c r="D45" s="194" t="s">
        <v>48</v>
      </c>
      <c r="E45" s="195"/>
      <c r="F45" s="195"/>
      <c r="G45" s="196" t="s">
        <v>49</v>
      </c>
      <c r="H45" s="197" t="s">
        <v>50</v>
      </c>
      <c r="I45" s="195"/>
      <c r="J45" s="198">
        <f>SUM(J36:J43)</f>
        <v>0</v>
      </c>
      <c r="K45" s="199"/>
      <c r="L45" s="71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4.4" customHeight="1">
      <c r="A46" s="40"/>
      <c r="B46" s="43"/>
      <c r="C46" s="40"/>
      <c r="D46" s="40"/>
      <c r="E46" s="40"/>
      <c r="F46" s="40"/>
      <c r="G46" s="40"/>
      <c r="H46" s="40"/>
      <c r="I46" s="40"/>
      <c r="J46" s="40"/>
      <c r="K46" s="40"/>
      <c r="L46" s="71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71"/>
      <c r="D50" s="200" t="s">
        <v>51</v>
      </c>
      <c r="E50" s="201"/>
      <c r="F50" s="201"/>
      <c r="G50" s="200" t="s">
        <v>52</v>
      </c>
      <c r="H50" s="201"/>
      <c r="I50" s="201"/>
      <c r="J50" s="201"/>
      <c r="K50" s="201"/>
      <c r="L50" s="71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202" t="s">
        <v>53</v>
      </c>
      <c r="E61" s="203"/>
      <c r="F61" s="204" t="s">
        <v>54</v>
      </c>
      <c r="G61" s="202" t="s">
        <v>53</v>
      </c>
      <c r="H61" s="203"/>
      <c r="I61" s="203"/>
      <c r="J61" s="205" t="s">
        <v>54</v>
      </c>
      <c r="K61" s="203"/>
      <c r="L61" s="71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200" t="s">
        <v>55</v>
      </c>
      <c r="E65" s="206"/>
      <c r="F65" s="206"/>
      <c r="G65" s="200" t="s">
        <v>56</v>
      </c>
      <c r="H65" s="206"/>
      <c r="I65" s="206"/>
      <c r="J65" s="206"/>
      <c r="K65" s="206"/>
      <c r="L65" s="71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202" t="s">
        <v>53</v>
      </c>
      <c r="E76" s="203"/>
      <c r="F76" s="204" t="s">
        <v>54</v>
      </c>
      <c r="G76" s="202" t="s">
        <v>53</v>
      </c>
      <c r="H76" s="203"/>
      <c r="I76" s="203"/>
      <c r="J76" s="205" t="s">
        <v>54</v>
      </c>
      <c r="K76" s="203"/>
      <c r="L76" s="71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207"/>
      <c r="C77" s="208"/>
      <c r="D77" s="208"/>
      <c r="E77" s="208"/>
      <c r="F77" s="208"/>
      <c r="G77" s="208"/>
      <c r="H77" s="208"/>
      <c r="I77" s="208"/>
      <c r="J77" s="208"/>
      <c r="K77" s="208"/>
      <c r="L77" s="71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209"/>
      <c r="C81" s="210"/>
      <c r="D81" s="210"/>
      <c r="E81" s="210"/>
      <c r="F81" s="210"/>
      <c r="G81" s="210"/>
      <c r="H81" s="210"/>
      <c r="I81" s="210"/>
      <c r="J81" s="210"/>
      <c r="K81" s="210"/>
      <c r="L81" s="71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155</v>
      </c>
      <c r="D82" s="42"/>
      <c r="E82" s="42"/>
      <c r="F82" s="42"/>
      <c r="G82" s="42"/>
      <c r="H82" s="42"/>
      <c r="I82" s="42"/>
      <c r="J82" s="42"/>
      <c r="K82" s="42"/>
      <c r="L82" s="71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71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15</v>
      </c>
      <c r="D84" s="42"/>
      <c r="E84" s="42"/>
      <c r="F84" s="42"/>
      <c r="G84" s="42"/>
      <c r="H84" s="42"/>
      <c r="I84" s="42"/>
      <c r="J84" s="42"/>
      <c r="K84" s="42"/>
      <c r="L84" s="71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211" t="str">
        <f>E7</f>
        <v>Depo Jurajov Dvor</v>
      </c>
      <c r="F85" s="32"/>
      <c r="G85" s="32"/>
      <c r="H85" s="32"/>
      <c r="I85" s="42"/>
      <c r="J85" s="42"/>
      <c r="K85" s="42"/>
      <c r="L85" s="71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1"/>
      <c r="C86" s="32" t="s">
        <v>131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211" t="s">
        <v>135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138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40"/>
      <c r="B89" s="41"/>
      <c r="C89" s="42"/>
      <c r="D89" s="42"/>
      <c r="E89" s="335" t="s">
        <v>1110</v>
      </c>
      <c r="F89" s="42"/>
      <c r="G89" s="42"/>
      <c r="H89" s="42"/>
      <c r="I89" s="42"/>
      <c r="J89" s="42"/>
      <c r="K89" s="42"/>
      <c r="L89" s="71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2" t="s">
        <v>712</v>
      </c>
      <c r="D90" s="42"/>
      <c r="E90" s="42"/>
      <c r="F90" s="42"/>
      <c r="G90" s="42"/>
      <c r="H90" s="42"/>
      <c r="I90" s="42"/>
      <c r="J90" s="42"/>
      <c r="K90" s="42"/>
      <c r="L90" s="71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84" t="str">
        <f>E13</f>
        <v>02 - Elektroinštalácia</v>
      </c>
      <c r="F91" s="42"/>
      <c r="G91" s="42"/>
      <c r="H91" s="42"/>
      <c r="I91" s="42"/>
      <c r="J91" s="42"/>
      <c r="K91" s="42"/>
      <c r="L91" s="71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71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2" t="s">
        <v>19</v>
      </c>
      <c r="D93" s="42"/>
      <c r="E93" s="42"/>
      <c r="F93" s="27" t="str">
        <f>F16</f>
        <v xml:space="preserve"> </v>
      </c>
      <c r="G93" s="42"/>
      <c r="H93" s="42"/>
      <c r="I93" s="32" t="s">
        <v>21</v>
      </c>
      <c r="J93" s="87" t="str">
        <f>IF(J16="","",J16)</f>
        <v>13. 2. 2025</v>
      </c>
      <c r="K93" s="42"/>
      <c r="L93" s="71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71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2" t="s">
        <v>23</v>
      </c>
      <c r="D95" s="42"/>
      <c r="E95" s="42"/>
      <c r="F95" s="27" t="str">
        <f>E19</f>
        <v>Dopravný podnik Bratislava, akciová spoločnosť</v>
      </c>
      <c r="G95" s="42"/>
      <c r="H95" s="42"/>
      <c r="I95" s="32" t="s">
        <v>31</v>
      </c>
      <c r="J95" s="36" t="str">
        <f>E25</f>
        <v xml:space="preserve"> </v>
      </c>
      <c r="K95" s="42"/>
      <c r="L95" s="71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2" t="s">
        <v>29</v>
      </c>
      <c r="D96" s="42"/>
      <c r="E96" s="42"/>
      <c r="F96" s="27" t="str">
        <f>IF(E22="","",E22)</f>
        <v>Vyplň údaj</v>
      </c>
      <c r="G96" s="42"/>
      <c r="H96" s="42"/>
      <c r="I96" s="32" t="s">
        <v>34</v>
      </c>
      <c r="J96" s="36" t="str">
        <f>E28</f>
        <v xml:space="preserve"> </v>
      </c>
      <c r="K96" s="42"/>
      <c r="L96" s="71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71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9.28" customHeight="1">
      <c r="A98" s="40"/>
      <c r="B98" s="41"/>
      <c r="C98" s="212" t="s">
        <v>156</v>
      </c>
      <c r="D98" s="165"/>
      <c r="E98" s="165"/>
      <c r="F98" s="165"/>
      <c r="G98" s="165"/>
      <c r="H98" s="165"/>
      <c r="I98" s="165"/>
      <c r="J98" s="213" t="s">
        <v>157</v>
      </c>
      <c r="K98" s="165"/>
      <c r="L98" s="71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0.32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71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22.8" customHeight="1">
      <c r="A100" s="40"/>
      <c r="B100" s="41"/>
      <c r="C100" s="214" t="s">
        <v>158</v>
      </c>
      <c r="D100" s="42"/>
      <c r="E100" s="42"/>
      <c r="F100" s="42"/>
      <c r="G100" s="42"/>
      <c r="H100" s="42"/>
      <c r="I100" s="42"/>
      <c r="J100" s="118">
        <f>J138</f>
        <v>0</v>
      </c>
      <c r="K100" s="42"/>
      <c r="L100" s="71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U100" s="17" t="s">
        <v>159</v>
      </c>
    </row>
    <row r="101" s="9" customFormat="1" ht="24.96" customHeight="1">
      <c r="A101" s="9"/>
      <c r="B101" s="215"/>
      <c r="C101" s="216"/>
      <c r="D101" s="217" t="s">
        <v>951</v>
      </c>
      <c r="E101" s="218"/>
      <c r="F101" s="218"/>
      <c r="G101" s="218"/>
      <c r="H101" s="218"/>
      <c r="I101" s="218"/>
      <c r="J101" s="219">
        <f>J139</f>
        <v>0</v>
      </c>
      <c r="K101" s="216"/>
      <c r="L101" s="22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215"/>
      <c r="C102" s="216"/>
      <c r="D102" s="217" t="s">
        <v>952</v>
      </c>
      <c r="E102" s="218"/>
      <c r="F102" s="218"/>
      <c r="G102" s="218"/>
      <c r="H102" s="218"/>
      <c r="I102" s="218"/>
      <c r="J102" s="219">
        <f>J148</f>
        <v>0</v>
      </c>
      <c r="K102" s="216"/>
      <c r="L102" s="22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215"/>
      <c r="C103" s="216"/>
      <c r="D103" s="217" t="s">
        <v>179</v>
      </c>
      <c r="E103" s="218"/>
      <c r="F103" s="218"/>
      <c r="G103" s="218"/>
      <c r="H103" s="218"/>
      <c r="I103" s="218"/>
      <c r="J103" s="219">
        <f>J205</f>
        <v>0</v>
      </c>
      <c r="K103" s="216"/>
      <c r="L103" s="22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1.84" customHeight="1">
      <c r="A104" s="9"/>
      <c r="B104" s="215"/>
      <c r="C104" s="216"/>
      <c r="D104" s="226" t="s">
        <v>180</v>
      </c>
      <c r="E104" s="216"/>
      <c r="F104" s="216"/>
      <c r="G104" s="216"/>
      <c r="H104" s="216"/>
      <c r="I104" s="216"/>
      <c r="J104" s="227">
        <f>J207</f>
        <v>0</v>
      </c>
      <c r="K104" s="216"/>
      <c r="L104" s="22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40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71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6.96" customHeight="1">
      <c r="A106" s="40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71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29.28" customHeight="1">
      <c r="A107" s="40"/>
      <c r="B107" s="41"/>
      <c r="C107" s="214" t="s">
        <v>181</v>
      </c>
      <c r="D107" s="42"/>
      <c r="E107" s="42"/>
      <c r="F107" s="42"/>
      <c r="G107" s="42"/>
      <c r="H107" s="42"/>
      <c r="I107" s="42"/>
      <c r="J107" s="228">
        <f>ROUND(J108 + J109 + J110 + J111 + J112 + J113,2)</f>
        <v>0</v>
      </c>
      <c r="K107" s="42"/>
      <c r="L107" s="71"/>
      <c r="N107" s="229" t="s">
        <v>42</v>
      </c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18" customHeight="1">
      <c r="A108" s="40"/>
      <c r="B108" s="41"/>
      <c r="C108" s="42"/>
      <c r="D108" s="161" t="s">
        <v>182</v>
      </c>
      <c r="E108" s="156"/>
      <c r="F108" s="156"/>
      <c r="G108" s="42"/>
      <c r="H108" s="42"/>
      <c r="I108" s="42"/>
      <c r="J108" s="157">
        <v>0</v>
      </c>
      <c r="K108" s="42"/>
      <c r="L108" s="230"/>
      <c r="M108" s="231"/>
      <c r="N108" s="232" t="s">
        <v>44</v>
      </c>
      <c r="O108" s="231"/>
      <c r="P108" s="231"/>
      <c r="Q108" s="231"/>
      <c r="R108" s="231"/>
      <c r="S108" s="233"/>
      <c r="T108" s="233"/>
      <c r="U108" s="233"/>
      <c r="V108" s="233"/>
      <c r="W108" s="233"/>
      <c r="X108" s="233"/>
      <c r="Y108" s="233"/>
      <c r="Z108" s="233"/>
      <c r="AA108" s="233"/>
      <c r="AB108" s="233"/>
      <c r="AC108" s="233"/>
      <c r="AD108" s="233"/>
      <c r="AE108" s="233"/>
      <c r="AF108" s="231"/>
      <c r="AG108" s="231"/>
      <c r="AH108" s="231"/>
      <c r="AI108" s="231"/>
      <c r="AJ108" s="231"/>
      <c r="AK108" s="231"/>
      <c r="AL108" s="231"/>
      <c r="AM108" s="231"/>
      <c r="AN108" s="231"/>
      <c r="AO108" s="231"/>
      <c r="AP108" s="231"/>
      <c r="AQ108" s="231"/>
      <c r="AR108" s="231"/>
      <c r="AS108" s="231"/>
      <c r="AT108" s="231"/>
      <c r="AU108" s="231"/>
      <c r="AV108" s="231"/>
      <c r="AW108" s="231"/>
      <c r="AX108" s="231"/>
      <c r="AY108" s="234" t="s">
        <v>183</v>
      </c>
      <c r="AZ108" s="231"/>
      <c r="BA108" s="231"/>
      <c r="BB108" s="231"/>
      <c r="BC108" s="231"/>
      <c r="BD108" s="231"/>
      <c r="BE108" s="235">
        <f>IF(N108="základná",J108,0)</f>
        <v>0</v>
      </c>
      <c r="BF108" s="235">
        <f>IF(N108="znížená",J108,0)</f>
        <v>0</v>
      </c>
      <c r="BG108" s="235">
        <f>IF(N108="zákl. prenesená",J108,0)</f>
        <v>0</v>
      </c>
      <c r="BH108" s="235">
        <f>IF(N108="zníž. prenesená",J108,0)</f>
        <v>0</v>
      </c>
      <c r="BI108" s="235">
        <f>IF(N108="nulová",J108,0)</f>
        <v>0</v>
      </c>
      <c r="BJ108" s="234" t="s">
        <v>90</v>
      </c>
      <c r="BK108" s="231"/>
      <c r="BL108" s="231"/>
      <c r="BM108" s="231"/>
    </row>
    <row r="109" s="2" customFormat="1" ht="18" customHeight="1">
      <c r="A109" s="40"/>
      <c r="B109" s="41"/>
      <c r="C109" s="42"/>
      <c r="D109" s="161" t="s">
        <v>184</v>
      </c>
      <c r="E109" s="156"/>
      <c r="F109" s="156"/>
      <c r="G109" s="42"/>
      <c r="H109" s="42"/>
      <c r="I109" s="42"/>
      <c r="J109" s="157">
        <v>0</v>
      </c>
      <c r="K109" s="42"/>
      <c r="L109" s="230"/>
      <c r="M109" s="231"/>
      <c r="N109" s="232" t="s">
        <v>44</v>
      </c>
      <c r="O109" s="231"/>
      <c r="P109" s="231"/>
      <c r="Q109" s="231"/>
      <c r="R109" s="231"/>
      <c r="S109" s="233"/>
      <c r="T109" s="233"/>
      <c r="U109" s="233"/>
      <c r="V109" s="233"/>
      <c r="W109" s="233"/>
      <c r="X109" s="233"/>
      <c r="Y109" s="233"/>
      <c r="Z109" s="233"/>
      <c r="AA109" s="233"/>
      <c r="AB109" s="233"/>
      <c r="AC109" s="233"/>
      <c r="AD109" s="233"/>
      <c r="AE109" s="233"/>
      <c r="AF109" s="231"/>
      <c r="AG109" s="231"/>
      <c r="AH109" s="231"/>
      <c r="AI109" s="231"/>
      <c r="AJ109" s="231"/>
      <c r="AK109" s="231"/>
      <c r="AL109" s="231"/>
      <c r="AM109" s="231"/>
      <c r="AN109" s="231"/>
      <c r="AO109" s="231"/>
      <c r="AP109" s="231"/>
      <c r="AQ109" s="231"/>
      <c r="AR109" s="231"/>
      <c r="AS109" s="231"/>
      <c r="AT109" s="231"/>
      <c r="AU109" s="231"/>
      <c r="AV109" s="231"/>
      <c r="AW109" s="231"/>
      <c r="AX109" s="231"/>
      <c r="AY109" s="234" t="s">
        <v>183</v>
      </c>
      <c r="AZ109" s="231"/>
      <c r="BA109" s="231"/>
      <c r="BB109" s="231"/>
      <c r="BC109" s="231"/>
      <c r="BD109" s="231"/>
      <c r="BE109" s="235">
        <f>IF(N109="základná",J109,0)</f>
        <v>0</v>
      </c>
      <c r="BF109" s="235">
        <f>IF(N109="znížená",J109,0)</f>
        <v>0</v>
      </c>
      <c r="BG109" s="235">
        <f>IF(N109="zákl. prenesená",J109,0)</f>
        <v>0</v>
      </c>
      <c r="BH109" s="235">
        <f>IF(N109="zníž. prenesená",J109,0)</f>
        <v>0</v>
      </c>
      <c r="BI109" s="235">
        <f>IF(N109="nulová",J109,0)</f>
        <v>0</v>
      </c>
      <c r="BJ109" s="234" t="s">
        <v>90</v>
      </c>
      <c r="BK109" s="231"/>
      <c r="BL109" s="231"/>
      <c r="BM109" s="231"/>
    </row>
    <row r="110" s="2" customFormat="1" ht="18" customHeight="1">
      <c r="A110" s="40"/>
      <c r="B110" s="41"/>
      <c r="C110" s="42"/>
      <c r="D110" s="161" t="s">
        <v>185</v>
      </c>
      <c r="E110" s="156"/>
      <c r="F110" s="156"/>
      <c r="G110" s="42"/>
      <c r="H110" s="42"/>
      <c r="I110" s="42"/>
      <c r="J110" s="157">
        <v>0</v>
      </c>
      <c r="K110" s="42"/>
      <c r="L110" s="230"/>
      <c r="M110" s="231"/>
      <c r="N110" s="232" t="s">
        <v>44</v>
      </c>
      <c r="O110" s="231"/>
      <c r="P110" s="231"/>
      <c r="Q110" s="231"/>
      <c r="R110" s="231"/>
      <c r="S110" s="233"/>
      <c r="T110" s="233"/>
      <c r="U110" s="233"/>
      <c r="V110" s="233"/>
      <c r="W110" s="233"/>
      <c r="X110" s="233"/>
      <c r="Y110" s="233"/>
      <c r="Z110" s="233"/>
      <c r="AA110" s="233"/>
      <c r="AB110" s="233"/>
      <c r="AC110" s="233"/>
      <c r="AD110" s="233"/>
      <c r="AE110" s="233"/>
      <c r="AF110" s="231"/>
      <c r="AG110" s="231"/>
      <c r="AH110" s="231"/>
      <c r="AI110" s="231"/>
      <c r="AJ110" s="231"/>
      <c r="AK110" s="231"/>
      <c r="AL110" s="231"/>
      <c r="AM110" s="231"/>
      <c r="AN110" s="231"/>
      <c r="AO110" s="231"/>
      <c r="AP110" s="231"/>
      <c r="AQ110" s="231"/>
      <c r="AR110" s="231"/>
      <c r="AS110" s="231"/>
      <c r="AT110" s="231"/>
      <c r="AU110" s="231"/>
      <c r="AV110" s="231"/>
      <c r="AW110" s="231"/>
      <c r="AX110" s="231"/>
      <c r="AY110" s="234" t="s">
        <v>183</v>
      </c>
      <c r="AZ110" s="231"/>
      <c r="BA110" s="231"/>
      <c r="BB110" s="231"/>
      <c r="BC110" s="231"/>
      <c r="BD110" s="231"/>
      <c r="BE110" s="235">
        <f>IF(N110="základná",J110,0)</f>
        <v>0</v>
      </c>
      <c r="BF110" s="235">
        <f>IF(N110="znížená",J110,0)</f>
        <v>0</v>
      </c>
      <c r="BG110" s="235">
        <f>IF(N110="zákl. prenesená",J110,0)</f>
        <v>0</v>
      </c>
      <c r="BH110" s="235">
        <f>IF(N110="zníž. prenesená",J110,0)</f>
        <v>0</v>
      </c>
      <c r="BI110" s="235">
        <f>IF(N110="nulová",J110,0)</f>
        <v>0</v>
      </c>
      <c r="BJ110" s="234" t="s">
        <v>90</v>
      </c>
      <c r="BK110" s="231"/>
      <c r="BL110" s="231"/>
      <c r="BM110" s="231"/>
    </row>
    <row r="111" s="2" customFormat="1" ht="18" customHeight="1">
      <c r="A111" s="40"/>
      <c r="B111" s="41"/>
      <c r="C111" s="42"/>
      <c r="D111" s="161" t="s">
        <v>186</v>
      </c>
      <c r="E111" s="156"/>
      <c r="F111" s="156"/>
      <c r="G111" s="42"/>
      <c r="H111" s="42"/>
      <c r="I111" s="42"/>
      <c r="J111" s="157">
        <v>0</v>
      </c>
      <c r="K111" s="42"/>
      <c r="L111" s="230"/>
      <c r="M111" s="231"/>
      <c r="N111" s="232" t="s">
        <v>44</v>
      </c>
      <c r="O111" s="231"/>
      <c r="P111" s="231"/>
      <c r="Q111" s="231"/>
      <c r="R111" s="231"/>
      <c r="S111" s="233"/>
      <c r="T111" s="233"/>
      <c r="U111" s="233"/>
      <c r="V111" s="233"/>
      <c r="W111" s="233"/>
      <c r="X111" s="233"/>
      <c r="Y111" s="233"/>
      <c r="Z111" s="233"/>
      <c r="AA111" s="233"/>
      <c r="AB111" s="233"/>
      <c r="AC111" s="233"/>
      <c r="AD111" s="233"/>
      <c r="AE111" s="233"/>
      <c r="AF111" s="231"/>
      <c r="AG111" s="231"/>
      <c r="AH111" s="231"/>
      <c r="AI111" s="231"/>
      <c r="AJ111" s="231"/>
      <c r="AK111" s="231"/>
      <c r="AL111" s="231"/>
      <c r="AM111" s="231"/>
      <c r="AN111" s="231"/>
      <c r="AO111" s="231"/>
      <c r="AP111" s="231"/>
      <c r="AQ111" s="231"/>
      <c r="AR111" s="231"/>
      <c r="AS111" s="231"/>
      <c r="AT111" s="231"/>
      <c r="AU111" s="231"/>
      <c r="AV111" s="231"/>
      <c r="AW111" s="231"/>
      <c r="AX111" s="231"/>
      <c r="AY111" s="234" t="s">
        <v>183</v>
      </c>
      <c r="AZ111" s="231"/>
      <c r="BA111" s="231"/>
      <c r="BB111" s="231"/>
      <c r="BC111" s="231"/>
      <c r="BD111" s="231"/>
      <c r="BE111" s="235">
        <f>IF(N111="základná",J111,0)</f>
        <v>0</v>
      </c>
      <c r="BF111" s="235">
        <f>IF(N111="znížená",J111,0)</f>
        <v>0</v>
      </c>
      <c r="BG111" s="235">
        <f>IF(N111="zákl. prenesená",J111,0)</f>
        <v>0</v>
      </c>
      <c r="BH111" s="235">
        <f>IF(N111="zníž. prenesená",J111,0)</f>
        <v>0</v>
      </c>
      <c r="BI111" s="235">
        <f>IF(N111="nulová",J111,0)</f>
        <v>0</v>
      </c>
      <c r="BJ111" s="234" t="s">
        <v>90</v>
      </c>
      <c r="BK111" s="231"/>
      <c r="BL111" s="231"/>
      <c r="BM111" s="231"/>
    </row>
    <row r="112" s="2" customFormat="1" ht="18" customHeight="1">
      <c r="A112" s="40"/>
      <c r="B112" s="41"/>
      <c r="C112" s="42"/>
      <c r="D112" s="161" t="s">
        <v>187</v>
      </c>
      <c r="E112" s="156"/>
      <c r="F112" s="156"/>
      <c r="G112" s="42"/>
      <c r="H112" s="42"/>
      <c r="I112" s="42"/>
      <c r="J112" s="157">
        <v>0</v>
      </c>
      <c r="K112" s="42"/>
      <c r="L112" s="230"/>
      <c r="M112" s="231"/>
      <c r="N112" s="232" t="s">
        <v>44</v>
      </c>
      <c r="O112" s="231"/>
      <c r="P112" s="231"/>
      <c r="Q112" s="231"/>
      <c r="R112" s="231"/>
      <c r="S112" s="233"/>
      <c r="T112" s="233"/>
      <c r="U112" s="233"/>
      <c r="V112" s="233"/>
      <c r="W112" s="233"/>
      <c r="X112" s="233"/>
      <c r="Y112" s="233"/>
      <c r="Z112" s="233"/>
      <c r="AA112" s="233"/>
      <c r="AB112" s="233"/>
      <c r="AC112" s="233"/>
      <c r="AD112" s="233"/>
      <c r="AE112" s="233"/>
      <c r="AF112" s="231"/>
      <c r="AG112" s="231"/>
      <c r="AH112" s="231"/>
      <c r="AI112" s="231"/>
      <c r="AJ112" s="231"/>
      <c r="AK112" s="231"/>
      <c r="AL112" s="231"/>
      <c r="AM112" s="231"/>
      <c r="AN112" s="231"/>
      <c r="AO112" s="231"/>
      <c r="AP112" s="231"/>
      <c r="AQ112" s="231"/>
      <c r="AR112" s="231"/>
      <c r="AS112" s="231"/>
      <c r="AT112" s="231"/>
      <c r="AU112" s="231"/>
      <c r="AV112" s="231"/>
      <c r="AW112" s="231"/>
      <c r="AX112" s="231"/>
      <c r="AY112" s="234" t="s">
        <v>183</v>
      </c>
      <c r="AZ112" s="231"/>
      <c r="BA112" s="231"/>
      <c r="BB112" s="231"/>
      <c r="BC112" s="231"/>
      <c r="BD112" s="231"/>
      <c r="BE112" s="235">
        <f>IF(N112="základná",J112,0)</f>
        <v>0</v>
      </c>
      <c r="BF112" s="235">
        <f>IF(N112="znížená",J112,0)</f>
        <v>0</v>
      </c>
      <c r="BG112" s="235">
        <f>IF(N112="zákl. prenesená",J112,0)</f>
        <v>0</v>
      </c>
      <c r="BH112" s="235">
        <f>IF(N112="zníž. prenesená",J112,0)</f>
        <v>0</v>
      </c>
      <c r="BI112" s="235">
        <f>IF(N112="nulová",J112,0)</f>
        <v>0</v>
      </c>
      <c r="BJ112" s="234" t="s">
        <v>90</v>
      </c>
      <c r="BK112" s="231"/>
      <c r="BL112" s="231"/>
      <c r="BM112" s="231"/>
    </row>
    <row r="113" s="2" customFormat="1" ht="18" customHeight="1">
      <c r="A113" s="40"/>
      <c r="B113" s="41"/>
      <c r="C113" s="42"/>
      <c r="D113" s="156" t="s">
        <v>188</v>
      </c>
      <c r="E113" s="42"/>
      <c r="F113" s="42"/>
      <c r="G113" s="42"/>
      <c r="H113" s="42"/>
      <c r="I113" s="42"/>
      <c r="J113" s="157">
        <f>ROUND(J34*T113,2)</f>
        <v>0</v>
      </c>
      <c r="K113" s="42"/>
      <c r="L113" s="230"/>
      <c r="M113" s="231"/>
      <c r="N113" s="232" t="s">
        <v>44</v>
      </c>
      <c r="O113" s="231"/>
      <c r="P113" s="231"/>
      <c r="Q113" s="231"/>
      <c r="R113" s="231"/>
      <c r="S113" s="233"/>
      <c r="T113" s="233"/>
      <c r="U113" s="233"/>
      <c r="V113" s="233"/>
      <c r="W113" s="233"/>
      <c r="X113" s="233"/>
      <c r="Y113" s="233"/>
      <c r="Z113" s="233"/>
      <c r="AA113" s="233"/>
      <c r="AB113" s="233"/>
      <c r="AC113" s="233"/>
      <c r="AD113" s="233"/>
      <c r="AE113" s="233"/>
      <c r="AF113" s="231"/>
      <c r="AG113" s="231"/>
      <c r="AH113" s="231"/>
      <c r="AI113" s="231"/>
      <c r="AJ113" s="231"/>
      <c r="AK113" s="231"/>
      <c r="AL113" s="231"/>
      <c r="AM113" s="231"/>
      <c r="AN113" s="231"/>
      <c r="AO113" s="231"/>
      <c r="AP113" s="231"/>
      <c r="AQ113" s="231"/>
      <c r="AR113" s="231"/>
      <c r="AS113" s="231"/>
      <c r="AT113" s="231"/>
      <c r="AU113" s="231"/>
      <c r="AV113" s="231"/>
      <c r="AW113" s="231"/>
      <c r="AX113" s="231"/>
      <c r="AY113" s="234" t="s">
        <v>189</v>
      </c>
      <c r="AZ113" s="231"/>
      <c r="BA113" s="231"/>
      <c r="BB113" s="231"/>
      <c r="BC113" s="231"/>
      <c r="BD113" s="231"/>
      <c r="BE113" s="235">
        <f>IF(N113="základná",J113,0)</f>
        <v>0</v>
      </c>
      <c r="BF113" s="235">
        <f>IF(N113="znížená",J113,0)</f>
        <v>0</v>
      </c>
      <c r="BG113" s="235">
        <f>IF(N113="zákl. prenesená",J113,0)</f>
        <v>0</v>
      </c>
      <c r="BH113" s="235">
        <f>IF(N113="zníž. prenesená",J113,0)</f>
        <v>0</v>
      </c>
      <c r="BI113" s="235">
        <f>IF(N113="nulová",J113,0)</f>
        <v>0</v>
      </c>
      <c r="BJ113" s="234" t="s">
        <v>90</v>
      </c>
      <c r="BK113" s="231"/>
      <c r="BL113" s="231"/>
      <c r="BM113" s="231"/>
    </row>
    <row r="114" s="2" customFormat="1">
      <c r="A114" s="40"/>
      <c r="B114" s="41"/>
      <c r="C114" s="42"/>
      <c r="D114" s="42"/>
      <c r="E114" s="42"/>
      <c r="F114" s="42"/>
      <c r="G114" s="42"/>
      <c r="H114" s="42"/>
      <c r="I114" s="42"/>
      <c r="J114" s="42"/>
      <c r="K114" s="42"/>
      <c r="L114" s="71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29.28" customHeight="1">
      <c r="A115" s="40"/>
      <c r="B115" s="41"/>
      <c r="C115" s="164" t="s">
        <v>114</v>
      </c>
      <c r="D115" s="165"/>
      <c r="E115" s="165"/>
      <c r="F115" s="165"/>
      <c r="G115" s="165"/>
      <c r="H115" s="165"/>
      <c r="I115" s="165"/>
      <c r="J115" s="166">
        <f>ROUND(J100+J107,2)</f>
        <v>0</v>
      </c>
      <c r="K115" s="165"/>
      <c r="L115" s="71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6.96" customHeight="1">
      <c r="A116" s="40"/>
      <c r="B116" s="74"/>
      <c r="C116" s="75"/>
      <c r="D116" s="75"/>
      <c r="E116" s="75"/>
      <c r="F116" s="75"/>
      <c r="G116" s="75"/>
      <c r="H116" s="75"/>
      <c r="I116" s="75"/>
      <c r="J116" s="75"/>
      <c r="K116" s="75"/>
      <c r="L116" s="71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20" s="2" customFormat="1" ht="6.96" customHeight="1">
      <c r="A120" s="40"/>
      <c r="B120" s="76"/>
      <c r="C120" s="77"/>
      <c r="D120" s="77"/>
      <c r="E120" s="77"/>
      <c r="F120" s="77"/>
      <c r="G120" s="77"/>
      <c r="H120" s="77"/>
      <c r="I120" s="77"/>
      <c r="J120" s="77"/>
      <c r="K120" s="77"/>
      <c r="L120" s="71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24.96" customHeight="1">
      <c r="A121" s="40"/>
      <c r="B121" s="41"/>
      <c r="C121" s="23" t="s">
        <v>190</v>
      </c>
      <c r="D121" s="42"/>
      <c r="E121" s="42"/>
      <c r="F121" s="42"/>
      <c r="G121" s="42"/>
      <c r="H121" s="42"/>
      <c r="I121" s="42"/>
      <c r="J121" s="42"/>
      <c r="K121" s="42"/>
      <c r="L121" s="71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6.96" customHeight="1">
      <c r="A122" s="40"/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71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12" customHeight="1">
      <c r="A123" s="40"/>
      <c r="B123" s="41"/>
      <c r="C123" s="32" t="s">
        <v>15</v>
      </c>
      <c r="D123" s="42"/>
      <c r="E123" s="42"/>
      <c r="F123" s="42"/>
      <c r="G123" s="42"/>
      <c r="H123" s="42"/>
      <c r="I123" s="42"/>
      <c r="J123" s="42"/>
      <c r="K123" s="42"/>
      <c r="L123" s="71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16.5" customHeight="1">
      <c r="A124" s="40"/>
      <c r="B124" s="41"/>
      <c r="C124" s="42"/>
      <c r="D124" s="42"/>
      <c r="E124" s="211" t="str">
        <f>E7</f>
        <v>Depo Jurajov Dvor</v>
      </c>
      <c r="F124" s="32"/>
      <c r="G124" s="32"/>
      <c r="H124" s="32"/>
      <c r="I124" s="42"/>
      <c r="J124" s="42"/>
      <c r="K124" s="42"/>
      <c r="L124" s="71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1" customFormat="1" ht="12" customHeight="1">
      <c r="B125" s="21"/>
      <c r="C125" s="32" t="s">
        <v>131</v>
      </c>
      <c r="D125" s="22"/>
      <c r="E125" s="22"/>
      <c r="F125" s="22"/>
      <c r="G125" s="22"/>
      <c r="H125" s="22"/>
      <c r="I125" s="22"/>
      <c r="J125" s="22"/>
      <c r="K125" s="22"/>
      <c r="L125" s="20"/>
    </row>
    <row r="126" s="1" customFormat="1" ht="16.5" customHeight="1">
      <c r="B126" s="21"/>
      <c r="C126" s="22"/>
      <c r="D126" s="22"/>
      <c r="E126" s="211" t="s">
        <v>135</v>
      </c>
      <c r="F126" s="22"/>
      <c r="G126" s="22"/>
      <c r="H126" s="22"/>
      <c r="I126" s="22"/>
      <c r="J126" s="22"/>
      <c r="K126" s="22"/>
      <c r="L126" s="20"/>
    </row>
    <row r="127" s="1" customFormat="1" ht="12" customHeight="1">
      <c r="B127" s="21"/>
      <c r="C127" s="32" t="s">
        <v>138</v>
      </c>
      <c r="D127" s="22"/>
      <c r="E127" s="22"/>
      <c r="F127" s="22"/>
      <c r="G127" s="22"/>
      <c r="H127" s="22"/>
      <c r="I127" s="22"/>
      <c r="J127" s="22"/>
      <c r="K127" s="22"/>
      <c r="L127" s="20"/>
    </row>
    <row r="128" s="2" customFormat="1" ht="16.5" customHeight="1">
      <c r="A128" s="40"/>
      <c r="B128" s="41"/>
      <c r="C128" s="42"/>
      <c r="D128" s="42"/>
      <c r="E128" s="335" t="s">
        <v>1110</v>
      </c>
      <c r="F128" s="42"/>
      <c r="G128" s="42"/>
      <c r="H128" s="42"/>
      <c r="I128" s="42"/>
      <c r="J128" s="42"/>
      <c r="K128" s="42"/>
      <c r="L128" s="71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12" customHeight="1">
      <c r="A129" s="40"/>
      <c r="B129" s="41"/>
      <c r="C129" s="32" t="s">
        <v>712</v>
      </c>
      <c r="D129" s="42"/>
      <c r="E129" s="42"/>
      <c r="F129" s="42"/>
      <c r="G129" s="42"/>
      <c r="H129" s="42"/>
      <c r="I129" s="42"/>
      <c r="J129" s="42"/>
      <c r="K129" s="42"/>
      <c r="L129" s="71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2" customFormat="1" ht="16.5" customHeight="1">
      <c r="A130" s="40"/>
      <c r="B130" s="41"/>
      <c r="C130" s="42"/>
      <c r="D130" s="42"/>
      <c r="E130" s="84" t="str">
        <f>E13</f>
        <v>02 - Elektroinštalácia</v>
      </c>
      <c r="F130" s="42"/>
      <c r="G130" s="42"/>
      <c r="H130" s="42"/>
      <c r="I130" s="42"/>
      <c r="J130" s="42"/>
      <c r="K130" s="42"/>
      <c r="L130" s="71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="2" customFormat="1" ht="6.96" customHeight="1">
      <c r="A131" s="40"/>
      <c r="B131" s="41"/>
      <c r="C131" s="42"/>
      <c r="D131" s="42"/>
      <c r="E131" s="42"/>
      <c r="F131" s="42"/>
      <c r="G131" s="42"/>
      <c r="H131" s="42"/>
      <c r="I131" s="42"/>
      <c r="J131" s="42"/>
      <c r="K131" s="42"/>
      <c r="L131" s="71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  <row r="132" s="2" customFormat="1" ht="12" customHeight="1">
      <c r="A132" s="40"/>
      <c r="B132" s="41"/>
      <c r="C132" s="32" t="s">
        <v>19</v>
      </c>
      <c r="D132" s="42"/>
      <c r="E132" s="42"/>
      <c r="F132" s="27" t="str">
        <f>F16</f>
        <v xml:space="preserve"> </v>
      </c>
      <c r="G132" s="42"/>
      <c r="H132" s="42"/>
      <c r="I132" s="32" t="s">
        <v>21</v>
      </c>
      <c r="J132" s="87" t="str">
        <f>IF(J16="","",J16)</f>
        <v>13. 2. 2025</v>
      </c>
      <c r="K132" s="42"/>
      <c r="L132" s="71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  <row r="133" s="2" customFormat="1" ht="6.96" customHeight="1">
      <c r="A133" s="40"/>
      <c r="B133" s="41"/>
      <c r="C133" s="42"/>
      <c r="D133" s="42"/>
      <c r="E133" s="42"/>
      <c r="F133" s="42"/>
      <c r="G133" s="42"/>
      <c r="H133" s="42"/>
      <c r="I133" s="42"/>
      <c r="J133" s="42"/>
      <c r="K133" s="42"/>
      <c r="L133" s="71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</row>
    <row r="134" s="2" customFormat="1" ht="15.15" customHeight="1">
      <c r="A134" s="40"/>
      <c r="B134" s="41"/>
      <c r="C134" s="32" t="s">
        <v>23</v>
      </c>
      <c r="D134" s="42"/>
      <c r="E134" s="42"/>
      <c r="F134" s="27" t="str">
        <f>E19</f>
        <v>Dopravný podnik Bratislava, akciová spoločnosť</v>
      </c>
      <c r="G134" s="42"/>
      <c r="H134" s="42"/>
      <c r="I134" s="32" t="s">
        <v>31</v>
      </c>
      <c r="J134" s="36" t="str">
        <f>E25</f>
        <v xml:space="preserve"> </v>
      </c>
      <c r="K134" s="42"/>
      <c r="L134" s="71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</row>
    <row r="135" s="2" customFormat="1" ht="15.15" customHeight="1">
      <c r="A135" s="40"/>
      <c r="B135" s="41"/>
      <c r="C135" s="32" t="s">
        <v>29</v>
      </c>
      <c r="D135" s="42"/>
      <c r="E135" s="42"/>
      <c r="F135" s="27" t="str">
        <f>IF(E22="","",E22)</f>
        <v>Vyplň údaj</v>
      </c>
      <c r="G135" s="42"/>
      <c r="H135" s="42"/>
      <c r="I135" s="32" t="s">
        <v>34</v>
      </c>
      <c r="J135" s="36" t="str">
        <f>E28</f>
        <v xml:space="preserve"> </v>
      </c>
      <c r="K135" s="42"/>
      <c r="L135" s="71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</row>
    <row r="136" s="2" customFormat="1" ht="10.32" customHeight="1">
      <c r="A136" s="40"/>
      <c r="B136" s="41"/>
      <c r="C136" s="42"/>
      <c r="D136" s="42"/>
      <c r="E136" s="42"/>
      <c r="F136" s="42"/>
      <c r="G136" s="42"/>
      <c r="H136" s="42"/>
      <c r="I136" s="42"/>
      <c r="J136" s="42"/>
      <c r="K136" s="42"/>
      <c r="L136" s="71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</row>
    <row r="137" s="11" customFormat="1" ht="29.28" customHeight="1">
      <c r="A137" s="236"/>
      <c r="B137" s="237"/>
      <c r="C137" s="238" t="s">
        <v>191</v>
      </c>
      <c r="D137" s="239" t="s">
        <v>63</v>
      </c>
      <c r="E137" s="239" t="s">
        <v>59</v>
      </c>
      <c r="F137" s="239" t="s">
        <v>60</v>
      </c>
      <c r="G137" s="239" t="s">
        <v>192</v>
      </c>
      <c r="H137" s="239" t="s">
        <v>193</v>
      </c>
      <c r="I137" s="239" t="s">
        <v>194</v>
      </c>
      <c r="J137" s="240" t="s">
        <v>157</v>
      </c>
      <c r="K137" s="241" t="s">
        <v>195</v>
      </c>
      <c r="L137" s="242"/>
      <c r="M137" s="108" t="s">
        <v>1</v>
      </c>
      <c r="N137" s="109" t="s">
        <v>42</v>
      </c>
      <c r="O137" s="109" t="s">
        <v>196</v>
      </c>
      <c r="P137" s="109" t="s">
        <v>197</v>
      </c>
      <c r="Q137" s="109" t="s">
        <v>198</v>
      </c>
      <c r="R137" s="109" t="s">
        <v>199</v>
      </c>
      <c r="S137" s="109" t="s">
        <v>200</v>
      </c>
      <c r="T137" s="110" t="s">
        <v>201</v>
      </c>
      <c r="U137" s="236"/>
      <c r="V137" s="236"/>
      <c r="W137" s="236"/>
      <c r="X137" s="236"/>
      <c r="Y137" s="236"/>
      <c r="Z137" s="236"/>
      <c r="AA137" s="236"/>
      <c r="AB137" s="236"/>
      <c r="AC137" s="236"/>
      <c r="AD137" s="236"/>
      <c r="AE137" s="236"/>
    </row>
    <row r="138" s="2" customFormat="1" ht="22.8" customHeight="1">
      <c r="A138" s="40"/>
      <c r="B138" s="41"/>
      <c r="C138" s="115" t="s">
        <v>154</v>
      </c>
      <c r="D138" s="42"/>
      <c r="E138" s="42"/>
      <c r="F138" s="42"/>
      <c r="G138" s="42"/>
      <c r="H138" s="42"/>
      <c r="I138" s="42"/>
      <c r="J138" s="243">
        <f>BK138</f>
        <v>0</v>
      </c>
      <c r="K138" s="42"/>
      <c r="L138" s="43"/>
      <c r="M138" s="111"/>
      <c r="N138" s="244"/>
      <c r="O138" s="112"/>
      <c r="P138" s="245">
        <f>P139+P148+P205+P207</f>
        <v>0</v>
      </c>
      <c r="Q138" s="112"/>
      <c r="R138" s="245">
        <f>R139+R148+R205+R207</f>
        <v>0</v>
      </c>
      <c r="S138" s="112"/>
      <c r="T138" s="246">
        <f>T139+T148+T205+T207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7" t="s">
        <v>77</v>
      </c>
      <c r="AU138" s="17" t="s">
        <v>159</v>
      </c>
      <c r="BK138" s="247">
        <f>BK139+BK148+BK205+BK207</f>
        <v>0</v>
      </c>
    </row>
    <row r="139" s="12" customFormat="1" ht="25.92" customHeight="1">
      <c r="A139" s="12"/>
      <c r="B139" s="248"/>
      <c r="C139" s="249"/>
      <c r="D139" s="250" t="s">
        <v>77</v>
      </c>
      <c r="E139" s="251" t="s">
        <v>251</v>
      </c>
      <c r="F139" s="251" t="s">
        <v>953</v>
      </c>
      <c r="G139" s="249"/>
      <c r="H139" s="249"/>
      <c r="I139" s="252"/>
      <c r="J139" s="227">
        <f>BK139</f>
        <v>0</v>
      </c>
      <c r="K139" s="249"/>
      <c r="L139" s="253"/>
      <c r="M139" s="254"/>
      <c r="N139" s="255"/>
      <c r="O139" s="255"/>
      <c r="P139" s="256">
        <f>SUM(P140:P147)</f>
        <v>0</v>
      </c>
      <c r="Q139" s="255"/>
      <c r="R139" s="256">
        <f>SUM(R140:R147)</f>
        <v>0</v>
      </c>
      <c r="S139" s="255"/>
      <c r="T139" s="257">
        <f>SUM(T140:T147)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58" t="s">
        <v>85</v>
      </c>
      <c r="AT139" s="259" t="s">
        <v>77</v>
      </c>
      <c r="AU139" s="259" t="s">
        <v>78</v>
      </c>
      <c r="AY139" s="258" t="s">
        <v>204</v>
      </c>
      <c r="BK139" s="260">
        <f>SUM(BK140:BK147)</f>
        <v>0</v>
      </c>
    </row>
    <row r="140" s="2" customFormat="1" ht="24.15" customHeight="1">
      <c r="A140" s="40"/>
      <c r="B140" s="41"/>
      <c r="C140" s="263" t="s">
        <v>85</v>
      </c>
      <c r="D140" s="263" t="s">
        <v>207</v>
      </c>
      <c r="E140" s="264" t="s">
        <v>954</v>
      </c>
      <c r="F140" s="265" t="s">
        <v>955</v>
      </c>
      <c r="G140" s="266" t="s">
        <v>210</v>
      </c>
      <c r="H140" s="267">
        <v>0.051999999999999998</v>
      </c>
      <c r="I140" s="268"/>
      <c r="J140" s="269">
        <f>ROUND(I140*H140,2)</f>
        <v>0</v>
      </c>
      <c r="K140" s="270"/>
      <c r="L140" s="43"/>
      <c r="M140" s="271" t="s">
        <v>1</v>
      </c>
      <c r="N140" s="272" t="s">
        <v>44</v>
      </c>
      <c r="O140" s="99"/>
      <c r="P140" s="273">
        <f>O140*H140</f>
        <v>0</v>
      </c>
      <c r="Q140" s="273">
        <v>0</v>
      </c>
      <c r="R140" s="273">
        <f>Q140*H140</f>
        <v>0</v>
      </c>
      <c r="S140" s="273">
        <v>0</v>
      </c>
      <c r="T140" s="27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75" t="s">
        <v>211</v>
      </c>
      <c r="AT140" s="275" t="s">
        <v>207</v>
      </c>
      <c r="AU140" s="275" t="s">
        <v>85</v>
      </c>
      <c r="AY140" s="17" t="s">
        <v>204</v>
      </c>
      <c r="BE140" s="160">
        <f>IF(N140="základná",J140,0)</f>
        <v>0</v>
      </c>
      <c r="BF140" s="160">
        <f>IF(N140="znížená",J140,0)</f>
        <v>0</v>
      </c>
      <c r="BG140" s="160">
        <f>IF(N140="zákl. prenesená",J140,0)</f>
        <v>0</v>
      </c>
      <c r="BH140" s="160">
        <f>IF(N140="zníž. prenesená",J140,0)</f>
        <v>0</v>
      </c>
      <c r="BI140" s="160">
        <f>IF(N140="nulová",J140,0)</f>
        <v>0</v>
      </c>
      <c r="BJ140" s="17" t="s">
        <v>90</v>
      </c>
      <c r="BK140" s="160">
        <f>ROUND(I140*H140,2)</f>
        <v>0</v>
      </c>
      <c r="BL140" s="17" t="s">
        <v>211</v>
      </c>
      <c r="BM140" s="275" t="s">
        <v>90</v>
      </c>
    </row>
    <row r="141" s="2" customFormat="1" ht="24.15" customHeight="1">
      <c r="A141" s="40"/>
      <c r="B141" s="41"/>
      <c r="C141" s="263" t="s">
        <v>90</v>
      </c>
      <c r="D141" s="263" t="s">
        <v>207</v>
      </c>
      <c r="E141" s="264" t="s">
        <v>956</v>
      </c>
      <c r="F141" s="265" t="s">
        <v>957</v>
      </c>
      <c r="G141" s="266" t="s">
        <v>958</v>
      </c>
      <c r="H141" s="267">
        <v>1</v>
      </c>
      <c r="I141" s="268"/>
      <c r="J141" s="269">
        <f>ROUND(I141*H141,2)</f>
        <v>0</v>
      </c>
      <c r="K141" s="270"/>
      <c r="L141" s="43"/>
      <c r="M141" s="271" t="s">
        <v>1</v>
      </c>
      <c r="N141" s="272" t="s">
        <v>44</v>
      </c>
      <c r="O141" s="99"/>
      <c r="P141" s="273">
        <f>O141*H141</f>
        <v>0</v>
      </c>
      <c r="Q141" s="273">
        <v>0</v>
      </c>
      <c r="R141" s="273">
        <f>Q141*H141</f>
        <v>0</v>
      </c>
      <c r="S141" s="273">
        <v>0</v>
      </c>
      <c r="T141" s="27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75" t="s">
        <v>211</v>
      </c>
      <c r="AT141" s="275" t="s">
        <v>207</v>
      </c>
      <c r="AU141" s="275" t="s">
        <v>85</v>
      </c>
      <c r="AY141" s="17" t="s">
        <v>204</v>
      </c>
      <c r="BE141" s="160">
        <f>IF(N141="základná",J141,0)</f>
        <v>0</v>
      </c>
      <c r="BF141" s="160">
        <f>IF(N141="znížená",J141,0)</f>
        <v>0</v>
      </c>
      <c r="BG141" s="160">
        <f>IF(N141="zákl. prenesená",J141,0)</f>
        <v>0</v>
      </c>
      <c r="BH141" s="160">
        <f>IF(N141="zníž. prenesená",J141,0)</f>
        <v>0</v>
      </c>
      <c r="BI141" s="160">
        <f>IF(N141="nulová",J141,0)</f>
        <v>0</v>
      </c>
      <c r="BJ141" s="17" t="s">
        <v>90</v>
      </c>
      <c r="BK141" s="160">
        <f>ROUND(I141*H141,2)</f>
        <v>0</v>
      </c>
      <c r="BL141" s="17" t="s">
        <v>211</v>
      </c>
      <c r="BM141" s="275" t="s">
        <v>211</v>
      </c>
    </row>
    <row r="142" s="2" customFormat="1" ht="24.15" customHeight="1">
      <c r="A142" s="40"/>
      <c r="B142" s="41"/>
      <c r="C142" s="263" t="s">
        <v>93</v>
      </c>
      <c r="D142" s="263" t="s">
        <v>207</v>
      </c>
      <c r="E142" s="264" t="s">
        <v>959</v>
      </c>
      <c r="F142" s="265" t="s">
        <v>960</v>
      </c>
      <c r="G142" s="266" t="s">
        <v>958</v>
      </c>
      <c r="H142" s="267">
        <v>1</v>
      </c>
      <c r="I142" s="268"/>
      <c r="J142" s="269">
        <f>ROUND(I142*H142,2)</f>
        <v>0</v>
      </c>
      <c r="K142" s="270"/>
      <c r="L142" s="43"/>
      <c r="M142" s="271" t="s">
        <v>1</v>
      </c>
      <c r="N142" s="272" t="s">
        <v>44</v>
      </c>
      <c r="O142" s="99"/>
      <c r="P142" s="273">
        <f>O142*H142</f>
        <v>0</v>
      </c>
      <c r="Q142" s="273">
        <v>0</v>
      </c>
      <c r="R142" s="273">
        <f>Q142*H142</f>
        <v>0</v>
      </c>
      <c r="S142" s="273">
        <v>0</v>
      </c>
      <c r="T142" s="27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75" t="s">
        <v>211</v>
      </c>
      <c r="AT142" s="275" t="s">
        <v>207</v>
      </c>
      <c r="AU142" s="275" t="s">
        <v>85</v>
      </c>
      <c r="AY142" s="17" t="s">
        <v>204</v>
      </c>
      <c r="BE142" s="160">
        <f>IF(N142="základná",J142,0)</f>
        <v>0</v>
      </c>
      <c r="BF142" s="160">
        <f>IF(N142="znížená",J142,0)</f>
        <v>0</v>
      </c>
      <c r="BG142" s="160">
        <f>IF(N142="zákl. prenesená",J142,0)</f>
        <v>0</v>
      </c>
      <c r="BH142" s="160">
        <f>IF(N142="zníž. prenesená",J142,0)</f>
        <v>0</v>
      </c>
      <c r="BI142" s="160">
        <f>IF(N142="nulová",J142,0)</f>
        <v>0</v>
      </c>
      <c r="BJ142" s="17" t="s">
        <v>90</v>
      </c>
      <c r="BK142" s="160">
        <f>ROUND(I142*H142,2)</f>
        <v>0</v>
      </c>
      <c r="BL142" s="17" t="s">
        <v>211</v>
      </c>
      <c r="BM142" s="275" t="s">
        <v>205</v>
      </c>
    </row>
    <row r="143" s="2" customFormat="1" ht="24.15" customHeight="1">
      <c r="A143" s="40"/>
      <c r="B143" s="41"/>
      <c r="C143" s="263" t="s">
        <v>211</v>
      </c>
      <c r="D143" s="263" t="s">
        <v>207</v>
      </c>
      <c r="E143" s="264" t="s">
        <v>961</v>
      </c>
      <c r="F143" s="265" t="s">
        <v>962</v>
      </c>
      <c r="G143" s="266" t="s">
        <v>958</v>
      </c>
      <c r="H143" s="267">
        <v>1</v>
      </c>
      <c r="I143" s="268"/>
      <c r="J143" s="269">
        <f>ROUND(I143*H143,2)</f>
        <v>0</v>
      </c>
      <c r="K143" s="270"/>
      <c r="L143" s="43"/>
      <c r="M143" s="271" t="s">
        <v>1</v>
      </c>
      <c r="N143" s="272" t="s">
        <v>44</v>
      </c>
      <c r="O143" s="99"/>
      <c r="P143" s="273">
        <f>O143*H143</f>
        <v>0</v>
      </c>
      <c r="Q143" s="273">
        <v>0</v>
      </c>
      <c r="R143" s="273">
        <f>Q143*H143</f>
        <v>0</v>
      </c>
      <c r="S143" s="273">
        <v>0</v>
      </c>
      <c r="T143" s="27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75" t="s">
        <v>211</v>
      </c>
      <c r="AT143" s="275" t="s">
        <v>207</v>
      </c>
      <c r="AU143" s="275" t="s">
        <v>85</v>
      </c>
      <c r="AY143" s="17" t="s">
        <v>204</v>
      </c>
      <c r="BE143" s="160">
        <f>IF(N143="základná",J143,0)</f>
        <v>0</v>
      </c>
      <c r="BF143" s="160">
        <f>IF(N143="znížená",J143,0)</f>
        <v>0</v>
      </c>
      <c r="BG143" s="160">
        <f>IF(N143="zákl. prenesená",J143,0)</f>
        <v>0</v>
      </c>
      <c r="BH143" s="160">
        <f>IF(N143="zníž. prenesená",J143,0)</f>
        <v>0</v>
      </c>
      <c r="BI143" s="160">
        <f>IF(N143="nulová",J143,0)</f>
        <v>0</v>
      </c>
      <c r="BJ143" s="17" t="s">
        <v>90</v>
      </c>
      <c r="BK143" s="160">
        <f>ROUND(I143*H143,2)</f>
        <v>0</v>
      </c>
      <c r="BL143" s="17" t="s">
        <v>211</v>
      </c>
      <c r="BM143" s="275" t="s">
        <v>247</v>
      </c>
    </row>
    <row r="144" s="2" customFormat="1" ht="21.75" customHeight="1">
      <c r="A144" s="40"/>
      <c r="B144" s="41"/>
      <c r="C144" s="263" t="s">
        <v>234</v>
      </c>
      <c r="D144" s="263" t="s">
        <v>207</v>
      </c>
      <c r="E144" s="264" t="s">
        <v>963</v>
      </c>
      <c r="F144" s="265" t="s">
        <v>964</v>
      </c>
      <c r="G144" s="266" t="s">
        <v>341</v>
      </c>
      <c r="H144" s="267">
        <v>9.3599999999999994</v>
      </c>
      <c r="I144" s="268"/>
      <c r="J144" s="269">
        <f>ROUND(I144*H144,2)</f>
        <v>0</v>
      </c>
      <c r="K144" s="270"/>
      <c r="L144" s="43"/>
      <c r="M144" s="271" t="s">
        <v>1</v>
      </c>
      <c r="N144" s="272" t="s">
        <v>44</v>
      </c>
      <c r="O144" s="99"/>
      <c r="P144" s="273">
        <f>O144*H144</f>
        <v>0</v>
      </c>
      <c r="Q144" s="273">
        <v>0</v>
      </c>
      <c r="R144" s="273">
        <f>Q144*H144</f>
        <v>0</v>
      </c>
      <c r="S144" s="273">
        <v>0</v>
      </c>
      <c r="T144" s="27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75" t="s">
        <v>211</v>
      </c>
      <c r="AT144" s="275" t="s">
        <v>207</v>
      </c>
      <c r="AU144" s="275" t="s">
        <v>85</v>
      </c>
      <c r="AY144" s="17" t="s">
        <v>204</v>
      </c>
      <c r="BE144" s="160">
        <f>IF(N144="základná",J144,0)</f>
        <v>0</v>
      </c>
      <c r="BF144" s="160">
        <f>IF(N144="znížená",J144,0)</f>
        <v>0</v>
      </c>
      <c r="BG144" s="160">
        <f>IF(N144="zákl. prenesená",J144,0)</f>
        <v>0</v>
      </c>
      <c r="BH144" s="160">
        <f>IF(N144="zníž. prenesená",J144,0)</f>
        <v>0</v>
      </c>
      <c r="BI144" s="160">
        <f>IF(N144="nulová",J144,0)</f>
        <v>0</v>
      </c>
      <c r="BJ144" s="17" t="s">
        <v>90</v>
      </c>
      <c r="BK144" s="160">
        <f>ROUND(I144*H144,2)</f>
        <v>0</v>
      </c>
      <c r="BL144" s="17" t="s">
        <v>211</v>
      </c>
      <c r="BM144" s="275" t="s">
        <v>257</v>
      </c>
    </row>
    <row r="145" s="2" customFormat="1" ht="16.5" customHeight="1">
      <c r="A145" s="40"/>
      <c r="B145" s="41"/>
      <c r="C145" s="263" t="s">
        <v>205</v>
      </c>
      <c r="D145" s="263" t="s">
        <v>207</v>
      </c>
      <c r="E145" s="264" t="s">
        <v>674</v>
      </c>
      <c r="F145" s="265" t="s">
        <v>965</v>
      </c>
      <c r="G145" s="266" t="s">
        <v>679</v>
      </c>
      <c r="H145" s="267">
        <v>0.5</v>
      </c>
      <c r="I145" s="268"/>
      <c r="J145" s="269">
        <f>ROUND(I145*H145,2)</f>
        <v>0</v>
      </c>
      <c r="K145" s="270"/>
      <c r="L145" s="43"/>
      <c r="M145" s="271" t="s">
        <v>1</v>
      </c>
      <c r="N145" s="272" t="s">
        <v>44</v>
      </c>
      <c r="O145" s="99"/>
      <c r="P145" s="273">
        <f>O145*H145</f>
        <v>0</v>
      </c>
      <c r="Q145" s="273">
        <v>0</v>
      </c>
      <c r="R145" s="273">
        <f>Q145*H145</f>
        <v>0</v>
      </c>
      <c r="S145" s="273">
        <v>0</v>
      </c>
      <c r="T145" s="27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75" t="s">
        <v>211</v>
      </c>
      <c r="AT145" s="275" t="s">
        <v>207</v>
      </c>
      <c r="AU145" s="275" t="s">
        <v>85</v>
      </c>
      <c r="AY145" s="17" t="s">
        <v>204</v>
      </c>
      <c r="BE145" s="160">
        <f>IF(N145="základná",J145,0)</f>
        <v>0</v>
      </c>
      <c r="BF145" s="160">
        <f>IF(N145="znížená",J145,0)</f>
        <v>0</v>
      </c>
      <c r="BG145" s="160">
        <f>IF(N145="zákl. prenesená",J145,0)</f>
        <v>0</v>
      </c>
      <c r="BH145" s="160">
        <f>IF(N145="zníž. prenesená",J145,0)</f>
        <v>0</v>
      </c>
      <c r="BI145" s="160">
        <f>IF(N145="nulová",J145,0)</f>
        <v>0</v>
      </c>
      <c r="BJ145" s="17" t="s">
        <v>90</v>
      </c>
      <c r="BK145" s="160">
        <f>ROUND(I145*H145,2)</f>
        <v>0</v>
      </c>
      <c r="BL145" s="17" t="s">
        <v>211</v>
      </c>
      <c r="BM145" s="275" t="s">
        <v>267</v>
      </c>
    </row>
    <row r="146" s="2" customFormat="1" ht="16.5" customHeight="1">
      <c r="A146" s="40"/>
      <c r="B146" s="41"/>
      <c r="C146" s="263" t="s">
        <v>243</v>
      </c>
      <c r="D146" s="263" t="s">
        <v>207</v>
      </c>
      <c r="E146" s="264" t="s">
        <v>966</v>
      </c>
      <c r="F146" s="265" t="s">
        <v>967</v>
      </c>
      <c r="G146" s="266" t="s">
        <v>414</v>
      </c>
      <c r="H146" s="267"/>
      <c r="I146" s="268"/>
      <c r="J146" s="269">
        <f>ROUND(I146*H146,2)</f>
        <v>0</v>
      </c>
      <c r="K146" s="270"/>
      <c r="L146" s="43"/>
      <c r="M146" s="271" t="s">
        <v>1</v>
      </c>
      <c r="N146" s="272" t="s">
        <v>44</v>
      </c>
      <c r="O146" s="99"/>
      <c r="P146" s="273">
        <f>O146*H146</f>
        <v>0</v>
      </c>
      <c r="Q146" s="273">
        <v>0</v>
      </c>
      <c r="R146" s="273">
        <f>Q146*H146</f>
        <v>0</v>
      </c>
      <c r="S146" s="273">
        <v>0</v>
      </c>
      <c r="T146" s="27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75" t="s">
        <v>211</v>
      </c>
      <c r="AT146" s="275" t="s">
        <v>207</v>
      </c>
      <c r="AU146" s="275" t="s">
        <v>85</v>
      </c>
      <c r="AY146" s="17" t="s">
        <v>204</v>
      </c>
      <c r="BE146" s="160">
        <f>IF(N146="základná",J146,0)</f>
        <v>0</v>
      </c>
      <c r="BF146" s="160">
        <f>IF(N146="znížená",J146,0)</f>
        <v>0</v>
      </c>
      <c r="BG146" s="160">
        <f>IF(N146="zákl. prenesená",J146,0)</f>
        <v>0</v>
      </c>
      <c r="BH146" s="160">
        <f>IF(N146="zníž. prenesená",J146,0)</f>
        <v>0</v>
      </c>
      <c r="BI146" s="160">
        <f>IF(N146="nulová",J146,0)</f>
        <v>0</v>
      </c>
      <c r="BJ146" s="17" t="s">
        <v>90</v>
      </c>
      <c r="BK146" s="160">
        <f>ROUND(I146*H146,2)</f>
        <v>0</v>
      </c>
      <c r="BL146" s="17" t="s">
        <v>211</v>
      </c>
      <c r="BM146" s="275" t="s">
        <v>280</v>
      </c>
    </row>
    <row r="147" s="2" customFormat="1" ht="16.5" customHeight="1">
      <c r="A147" s="40"/>
      <c r="B147" s="41"/>
      <c r="C147" s="263" t="s">
        <v>247</v>
      </c>
      <c r="D147" s="263" t="s">
        <v>207</v>
      </c>
      <c r="E147" s="264" t="s">
        <v>968</v>
      </c>
      <c r="F147" s="265" t="s">
        <v>969</v>
      </c>
      <c r="G147" s="266" t="s">
        <v>414</v>
      </c>
      <c r="H147" s="267"/>
      <c r="I147" s="268"/>
      <c r="J147" s="269">
        <f>ROUND(I147*H147,2)</f>
        <v>0</v>
      </c>
      <c r="K147" s="270"/>
      <c r="L147" s="43"/>
      <c r="M147" s="271" t="s">
        <v>1</v>
      </c>
      <c r="N147" s="272" t="s">
        <v>44</v>
      </c>
      <c r="O147" s="99"/>
      <c r="P147" s="273">
        <f>O147*H147</f>
        <v>0</v>
      </c>
      <c r="Q147" s="273">
        <v>0</v>
      </c>
      <c r="R147" s="273">
        <f>Q147*H147</f>
        <v>0</v>
      </c>
      <c r="S147" s="273">
        <v>0</v>
      </c>
      <c r="T147" s="27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75" t="s">
        <v>211</v>
      </c>
      <c r="AT147" s="275" t="s">
        <v>207</v>
      </c>
      <c r="AU147" s="275" t="s">
        <v>85</v>
      </c>
      <c r="AY147" s="17" t="s">
        <v>204</v>
      </c>
      <c r="BE147" s="160">
        <f>IF(N147="základná",J147,0)</f>
        <v>0</v>
      </c>
      <c r="BF147" s="160">
        <f>IF(N147="znížená",J147,0)</f>
        <v>0</v>
      </c>
      <c r="BG147" s="160">
        <f>IF(N147="zákl. prenesená",J147,0)</f>
        <v>0</v>
      </c>
      <c r="BH147" s="160">
        <f>IF(N147="zníž. prenesená",J147,0)</f>
        <v>0</v>
      </c>
      <c r="BI147" s="160">
        <f>IF(N147="nulová",J147,0)</f>
        <v>0</v>
      </c>
      <c r="BJ147" s="17" t="s">
        <v>90</v>
      </c>
      <c r="BK147" s="160">
        <f>ROUND(I147*H147,2)</f>
        <v>0</v>
      </c>
      <c r="BL147" s="17" t="s">
        <v>211</v>
      </c>
      <c r="BM147" s="275" t="s">
        <v>254</v>
      </c>
    </row>
    <row r="148" s="12" customFormat="1" ht="25.92" customHeight="1">
      <c r="A148" s="12"/>
      <c r="B148" s="248"/>
      <c r="C148" s="249"/>
      <c r="D148" s="250" t="s">
        <v>77</v>
      </c>
      <c r="E148" s="251" t="s">
        <v>658</v>
      </c>
      <c r="F148" s="251" t="s">
        <v>970</v>
      </c>
      <c r="G148" s="249"/>
      <c r="H148" s="249"/>
      <c r="I148" s="252"/>
      <c r="J148" s="227">
        <f>BK148</f>
        <v>0</v>
      </c>
      <c r="K148" s="249"/>
      <c r="L148" s="253"/>
      <c r="M148" s="254"/>
      <c r="N148" s="255"/>
      <c r="O148" s="255"/>
      <c r="P148" s="256">
        <f>SUM(P149:P204)</f>
        <v>0</v>
      </c>
      <c r="Q148" s="255"/>
      <c r="R148" s="256">
        <f>SUM(R149:R204)</f>
        <v>0</v>
      </c>
      <c r="S148" s="255"/>
      <c r="T148" s="257">
        <f>SUM(T149:T204)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58" t="s">
        <v>93</v>
      </c>
      <c r="AT148" s="259" t="s">
        <v>77</v>
      </c>
      <c r="AU148" s="259" t="s">
        <v>78</v>
      </c>
      <c r="AY148" s="258" t="s">
        <v>204</v>
      </c>
      <c r="BK148" s="260">
        <f>SUM(BK149:BK204)</f>
        <v>0</v>
      </c>
    </row>
    <row r="149" s="2" customFormat="1" ht="24.15" customHeight="1">
      <c r="A149" s="40"/>
      <c r="B149" s="41"/>
      <c r="C149" s="263" t="s">
        <v>251</v>
      </c>
      <c r="D149" s="263" t="s">
        <v>207</v>
      </c>
      <c r="E149" s="264" t="s">
        <v>971</v>
      </c>
      <c r="F149" s="265" t="s">
        <v>972</v>
      </c>
      <c r="G149" s="266" t="s">
        <v>341</v>
      </c>
      <c r="H149" s="267">
        <v>8.3200000000000003</v>
      </c>
      <c r="I149" s="268"/>
      <c r="J149" s="269">
        <f>ROUND(I149*H149,2)</f>
        <v>0</v>
      </c>
      <c r="K149" s="270"/>
      <c r="L149" s="43"/>
      <c r="M149" s="271" t="s">
        <v>1</v>
      </c>
      <c r="N149" s="272" t="s">
        <v>44</v>
      </c>
      <c r="O149" s="99"/>
      <c r="P149" s="273">
        <f>O149*H149</f>
        <v>0</v>
      </c>
      <c r="Q149" s="273">
        <v>0</v>
      </c>
      <c r="R149" s="273">
        <f>Q149*H149</f>
        <v>0</v>
      </c>
      <c r="S149" s="273">
        <v>0</v>
      </c>
      <c r="T149" s="27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75" t="s">
        <v>535</v>
      </c>
      <c r="AT149" s="275" t="s">
        <v>207</v>
      </c>
      <c r="AU149" s="275" t="s">
        <v>85</v>
      </c>
      <c r="AY149" s="17" t="s">
        <v>204</v>
      </c>
      <c r="BE149" s="160">
        <f>IF(N149="základná",J149,0)</f>
        <v>0</v>
      </c>
      <c r="BF149" s="160">
        <f>IF(N149="znížená",J149,0)</f>
        <v>0</v>
      </c>
      <c r="BG149" s="160">
        <f>IF(N149="zákl. prenesená",J149,0)</f>
        <v>0</v>
      </c>
      <c r="BH149" s="160">
        <f>IF(N149="zníž. prenesená",J149,0)</f>
        <v>0</v>
      </c>
      <c r="BI149" s="160">
        <f>IF(N149="nulová",J149,0)</f>
        <v>0</v>
      </c>
      <c r="BJ149" s="17" t="s">
        <v>90</v>
      </c>
      <c r="BK149" s="160">
        <f>ROUND(I149*H149,2)</f>
        <v>0</v>
      </c>
      <c r="BL149" s="17" t="s">
        <v>535</v>
      </c>
      <c r="BM149" s="275" t="s">
        <v>309</v>
      </c>
    </row>
    <row r="150" s="2" customFormat="1" ht="24.15" customHeight="1">
      <c r="A150" s="40"/>
      <c r="B150" s="41"/>
      <c r="C150" s="310" t="s">
        <v>257</v>
      </c>
      <c r="D150" s="310" t="s">
        <v>392</v>
      </c>
      <c r="E150" s="311" t="s">
        <v>973</v>
      </c>
      <c r="F150" s="312" t="s">
        <v>974</v>
      </c>
      <c r="G150" s="313" t="s">
        <v>341</v>
      </c>
      <c r="H150" s="314">
        <v>8.3200000000000003</v>
      </c>
      <c r="I150" s="315"/>
      <c r="J150" s="316">
        <f>ROUND(I150*H150,2)</f>
        <v>0</v>
      </c>
      <c r="K150" s="317"/>
      <c r="L150" s="318"/>
      <c r="M150" s="319" t="s">
        <v>1</v>
      </c>
      <c r="N150" s="320" t="s">
        <v>44</v>
      </c>
      <c r="O150" s="99"/>
      <c r="P150" s="273">
        <f>O150*H150</f>
        <v>0</v>
      </c>
      <c r="Q150" s="273">
        <v>0</v>
      </c>
      <c r="R150" s="273">
        <f>Q150*H150</f>
        <v>0</v>
      </c>
      <c r="S150" s="273">
        <v>0</v>
      </c>
      <c r="T150" s="27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75" t="s">
        <v>975</v>
      </c>
      <c r="AT150" s="275" t="s">
        <v>392</v>
      </c>
      <c r="AU150" s="275" t="s">
        <v>85</v>
      </c>
      <c r="AY150" s="17" t="s">
        <v>204</v>
      </c>
      <c r="BE150" s="160">
        <f>IF(N150="základná",J150,0)</f>
        <v>0</v>
      </c>
      <c r="BF150" s="160">
        <f>IF(N150="znížená",J150,0)</f>
        <v>0</v>
      </c>
      <c r="BG150" s="160">
        <f>IF(N150="zákl. prenesená",J150,0)</f>
        <v>0</v>
      </c>
      <c r="BH150" s="160">
        <f>IF(N150="zníž. prenesená",J150,0)</f>
        <v>0</v>
      </c>
      <c r="BI150" s="160">
        <f>IF(N150="nulová",J150,0)</f>
        <v>0</v>
      </c>
      <c r="BJ150" s="17" t="s">
        <v>90</v>
      </c>
      <c r="BK150" s="160">
        <f>ROUND(I150*H150,2)</f>
        <v>0</v>
      </c>
      <c r="BL150" s="17" t="s">
        <v>535</v>
      </c>
      <c r="BM150" s="275" t="s">
        <v>326</v>
      </c>
    </row>
    <row r="151" s="2" customFormat="1" ht="16.5" customHeight="1">
      <c r="A151" s="40"/>
      <c r="B151" s="41"/>
      <c r="C151" s="310" t="s">
        <v>262</v>
      </c>
      <c r="D151" s="310" t="s">
        <v>392</v>
      </c>
      <c r="E151" s="311" t="s">
        <v>976</v>
      </c>
      <c r="F151" s="312" t="s">
        <v>977</v>
      </c>
      <c r="G151" s="313" t="s">
        <v>292</v>
      </c>
      <c r="H151" s="314">
        <v>16</v>
      </c>
      <c r="I151" s="315"/>
      <c r="J151" s="316">
        <f>ROUND(I151*H151,2)</f>
        <v>0</v>
      </c>
      <c r="K151" s="317"/>
      <c r="L151" s="318"/>
      <c r="M151" s="319" t="s">
        <v>1</v>
      </c>
      <c r="N151" s="320" t="s">
        <v>44</v>
      </c>
      <c r="O151" s="99"/>
      <c r="P151" s="273">
        <f>O151*H151</f>
        <v>0</v>
      </c>
      <c r="Q151" s="273">
        <v>0</v>
      </c>
      <c r="R151" s="273">
        <f>Q151*H151</f>
        <v>0</v>
      </c>
      <c r="S151" s="273">
        <v>0</v>
      </c>
      <c r="T151" s="27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75" t="s">
        <v>975</v>
      </c>
      <c r="AT151" s="275" t="s">
        <v>392</v>
      </c>
      <c r="AU151" s="275" t="s">
        <v>85</v>
      </c>
      <c r="AY151" s="17" t="s">
        <v>204</v>
      </c>
      <c r="BE151" s="160">
        <f>IF(N151="základná",J151,0)</f>
        <v>0</v>
      </c>
      <c r="BF151" s="160">
        <f>IF(N151="znížená",J151,0)</f>
        <v>0</v>
      </c>
      <c r="BG151" s="160">
        <f>IF(N151="zákl. prenesená",J151,0)</f>
        <v>0</v>
      </c>
      <c r="BH151" s="160">
        <f>IF(N151="zníž. prenesená",J151,0)</f>
        <v>0</v>
      </c>
      <c r="BI151" s="160">
        <f>IF(N151="nulová",J151,0)</f>
        <v>0</v>
      </c>
      <c r="BJ151" s="17" t="s">
        <v>90</v>
      </c>
      <c r="BK151" s="160">
        <f>ROUND(I151*H151,2)</f>
        <v>0</v>
      </c>
      <c r="BL151" s="17" t="s">
        <v>535</v>
      </c>
      <c r="BM151" s="275" t="s">
        <v>335</v>
      </c>
    </row>
    <row r="152" s="2" customFormat="1" ht="24.15" customHeight="1">
      <c r="A152" s="40"/>
      <c r="B152" s="41"/>
      <c r="C152" s="263" t="s">
        <v>267</v>
      </c>
      <c r="D152" s="263" t="s">
        <v>207</v>
      </c>
      <c r="E152" s="264" t="s">
        <v>978</v>
      </c>
      <c r="F152" s="265" t="s">
        <v>979</v>
      </c>
      <c r="G152" s="266" t="s">
        <v>341</v>
      </c>
      <c r="H152" s="267">
        <v>1.248</v>
      </c>
      <c r="I152" s="268"/>
      <c r="J152" s="269">
        <f>ROUND(I152*H152,2)</f>
        <v>0</v>
      </c>
      <c r="K152" s="270"/>
      <c r="L152" s="43"/>
      <c r="M152" s="271" t="s">
        <v>1</v>
      </c>
      <c r="N152" s="272" t="s">
        <v>44</v>
      </c>
      <c r="O152" s="99"/>
      <c r="P152" s="273">
        <f>O152*H152</f>
        <v>0</v>
      </c>
      <c r="Q152" s="273">
        <v>0</v>
      </c>
      <c r="R152" s="273">
        <f>Q152*H152</f>
        <v>0</v>
      </c>
      <c r="S152" s="273">
        <v>0</v>
      </c>
      <c r="T152" s="27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75" t="s">
        <v>535</v>
      </c>
      <c r="AT152" s="275" t="s">
        <v>207</v>
      </c>
      <c r="AU152" s="275" t="s">
        <v>85</v>
      </c>
      <c r="AY152" s="17" t="s">
        <v>204</v>
      </c>
      <c r="BE152" s="160">
        <f>IF(N152="základná",J152,0)</f>
        <v>0</v>
      </c>
      <c r="BF152" s="160">
        <f>IF(N152="znížená",J152,0)</f>
        <v>0</v>
      </c>
      <c r="BG152" s="160">
        <f>IF(N152="zákl. prenesená",J152,0)</f>
        <v>0</v>
      </c>
      <c r="BH152" s="160">
        <f>IF(N152="zníž. prenesená",J152,0)</f>
        <v>0</v>
      </c>
      <c r="BI152" s="160">
        <f>IF(N152="nulová",J152,0)</f>
        <v>0</v>
      </c>
      <c r="BJ152" s="17" t="s">
        <v>90</v>
      </c>
      <c r="BK152" s="160">
        <f>ROUND(I152*H152,2)</f>
        <v>0</v>
      </c>
      <c r="BL152" s="17" t="s">
        <v>535</v>
      </c>
      <c r="BM152" s="275" t="s">
        <v>343</v>
      </c>
    </row>
    <row r="153" s="2" customFormat="1" ht="21.75" customHeight="1">
      <c r="A153" s="40"/>
      <c r="B153" s="41"/>
      <c r="C153" s="310" t="s">
        <v>274</v>
      </c>
      <c r="D153" s="310" t="s">
        <v>392</v>
      </c>
      <c r="E153" s="311" t="s">
        <v>980</v>
      </c>
      <c r="F153" s="312" t="s">
        <v>981</v>
      </c>
      <c r="G153" s="313" t="s">
        <v>341</v>
      </c>
      <c r="H153" s="314">
        <v>1.248</v>
      </c>
      <c r="I153" s="315"/>
      <c r="J153" s="316">
        <f>ROUND(I153*H153,2)</f>
        <v>0</v>
      </c>
      <c r="K153" s="317"/>
      <c r="L153" s="318"/>
      <c r="M153" s="319" t="s">
        <v>1</v>
      </c>
      <c r="N153" s="320" t="s">
        <v>44</v>
      </c>
      <c r="O153" s="99"/>
      <c r="P153" s="273">
        <f>O153*H153</f>
        <v>0</v>
      </c>
      <c r="Q153" s="273">
        <v>0</v>
      </c>
      <c r="R153" s="273">
        <f>Q153*H153</f>
        <v>0</v>
      </c>
      <c r="S153" s="273">
        <v>0</v>
      </c>
      <c r="T153" s="27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75" t="s">
        <v>975</v>
      </c>
      <c r="AT153" s="275" t="s">
        <v>392</v>
      </c>
      <c r="AU153" s="275" t="s">
        <v>85</v>
      </c>
      <c r="AY153" s="17" t="s">
        <v>204</v>
      </c>
      <c r="BE153" s="160">
        <f>IF(N153="základná",J153,0)</f>
        <v>0</v>
      </c>
      <c r="BF153" s="160">
        <f>IF(N153="znížená",J153,0)</f>
        <v>0</v>
      </c>
      <c r="BG153" s="160">
        <f>IF(N153="zákl. prenesená",J153,0)</f>
        <v>0</v>
      </c>
      <c r="BH153" s="160">
        <f>IF(N153="zníž. prenesená",J153,0)</f>
        <v>0</v>
      </c>
      <c r="BI153" s="160">
        <f>IF(N153="nulová",J153,0)</f>
        <v>0</v>
      </c>
      <c r="BJ153" s="17" t="s">
        <v>90</v>
      </c>
      <c r="BK153" s="160">
        <f>ROUND(I153*H153,2)</f>
        <v>0</v>
      </c>
      <c r="BL153" s="17" t="s">
        <v>535</v>
      </c>
      <c r="BM153" s="275" t="s">
        <v>351</v>
      </c>
    </row>
    <row r="154" s="2" customFormat="1" ht="24.15" customHeight="1">
      <c r="A154" s="40"/>
      <c r="B154" s="41"/>
      <c r="C154" s="263" t="s">
        <v>280</v>
      </c>
      <c r="D154" s="263" t="s">
        <v>207</v>
      </c>
      <c r="E154" s="264" t="s">
        <v>982</v>
      </c>
      <c r="F154" s="265" t="s">
        <v>983</v>
      </c>
      <c r="G154" s="266" t="s">
        <v>341</v>
      </c>
      <c r="H154" s="267">
        <v>0.624</v>
      </c>
      <c r="I154" s="268"/>
      <c r="J154" s="269">
        <f>ROUND(I154*H154,2)</f>
        <v>0</v>
      </c>
      <c r="K154" s="270"/>
      <c r="L154" s="43"/>
      <c r="M154" s="271" t="s">
        <v>1</v>
      </c>
      <c r="N154" s="272" t="s">
        <v>44</v>
      </c>
      <c r="O154" s="99"/>
      <c r="P154" s="273">
        <f>O154*H154</f>
        <v>0</v>
      </c>
      <c r="Q154" s="273">
        <v>0</v>
      </c>
      <c r="R154" s="273">
        <f>Q154*H154</f>
        <v>0</v>
      </c>
      <c r="S154" s="273">
        <v>0</v>
      </c>
      <c r="T154" s="27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75" t="s">
        <v>535</v>
      </c>
      <c r="AT154" s="275" t="s">
        <v>207</v>
      </c>
      <c r="AU154" s="275" t="s">
        <v>85</v>
      </c>
      <c r="AY154" s="17" t="s">
        <v>204</v>
      </c>
      <c r="BE154" s="160">
        <f>IF(N154="základná",J154,0)</f>
        <v>0</v>
      </c>
      <c r="BF154" s="160">
        <f>IF(N154="znížená",J154,0)</f>
        <v>0</v>
      </c>
      <c r="BG154" s="160">
        <f>IF(N154="zákl. prenesená",J154,0)</f>
        <v>0</v>
      </c>
      <c r="BH154" s="160">
        <f>IF(N154="zníž. prenesená",J154,0)</f>
        <v>0</v>
      </c>
      <c r="BI154" s="160">
        <f>IF(N154="nulová",J154,0)</f>
        <v>0</v>
      </c>
      <c r="BJ154" s="17" t="s">
        <v>90</v>
      </c>
      <c r="BK154" s="160">
        <f>ROUND(I154*H154,2)</f>
        <v>0</v>
      </c>
      <c r="BL154" s="17" t="s">
        <v>535</v>
      </c>
      <c r="BM154" s="275" t="s">
        <v>360</v>
      </c>
    </row>
    <row r="155" s="2" customFormat="1" ht="16.5" customHeight="1">
      <c r="A155" s="40"/>
      <c r="B155" s="41"/>
      <c r="C155" s="310" t="s">
        <v>289</v>
      </c>
      <c r="D155" s="310" t="s">
        <v>392</v>
      </c>
      <c r="E155" s="311" t="s">
        <v>984</v>
      </c>
      <c r="F155" s="312" t="s">
        <v>985</v>
      </c>
      <c r="G155" s="313" t="s">
        <v>341</v>
      </c>
      <c r="H155" s="314">
        <v>0.624</v>
      </c>
      <c r="I155" s="315"/>
      <c r="J155" s="316">
        <f>ROUND(I155*H155,2)</f>
        <v>0</v>
      </c>
      <c r="K155" s="317"/>
      <c r="L155" s="318"/>
      <c r="M155" s="319" t="s">
        <v>1</v>
      </c>
      <c r="N155" s="320" t="s">
        <v>44</v>
      </c>
      <c r="O155" s="99"/>
      <c r="P155" s="273">
        <f>O155*H155</f>
        <v>0</v>
      </c>
      <c r="Q155" s="273">
        <v>0</v>
      </c>
      <c r="R155" s="273">
        <f>Q155*H155</f>
        <v>0</v>
      </c>
      <c r="S155" s="273">
        <v>0</v>
      </c>
      <c r="T155" s="27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75" t="s">
        <v>975</v>
      </c>
      <c r="AT155" s="275" t="s">
        <v>392</v>
      </c>
      <c r="AU155" s="275" t="s">
        <v>85</v>
      </c>
      <c r="AY155" s="17" t="s">
        <v>204</v>
      </c>
      <c r="BE155" s="160">
        <f>IF(N155="základná",J155,0)</f>
        <v>0</v>
      </c>
      <c r="BF155" s="160">
        <f>IF(N155="znížená",J155,0)</f>
        <v>0</v>
      </c>
      <c r="BG155" s="160">
        <f>IF(N155="zákl. prenesená",J155,0)</f>
        <v>0</v>
      </c>
      <c r="BH155" s="160">
        <f>IF(N155="zníž. prenesená",J155,0)</f>
        <v>0</v>
      </c>
      <c r="BI155" s="160">
        <f>IF(N155="nulová",J155,0)</f>
        <v>0</v>
      </c>
      <c r="BJ155" s="17" t="s">
        <v>90</v>
      </c>
      <c r="BK155" s="160">
        <f>ROUND(I155*H155,2)</f>
        <v>0</v>
      </c>
      <c r="BL155" s="17" t="s">
        <v>535</v>
      </c>
      <c r="BM155" s="275" t="s">
        <v>369</v>
      </c>
    </row>
    <row r="156" s="2" customFormat="1" ht="37.8" customHeight="1">
      <c r="A156" s="40"/>
      <c r="B156" s="41"/>
      <c r="C156" s="263" t="s">
        <v>254</v>
      </c>
      <c r="D156" s="263" t="s">
        <v>207</v>
      </c>
      <c r="E156" s="264" t="s">
        <v>986</v>
      </c>
      <c r="F156" s="265" t="s">
        <v>987</v>
      </c>
      <c r="G156" s="266" t="s">
        <v>292</v>
      </c>
      <c r="H156" s="267">
        <v>1</v>
      </c>
      <c r="I156" s="268"/>
      <c r="J156" s="269">
        <f>ROUND(I156*H156,2)</f>
        <v>0</v>
      </c>
      <c r="K156" s="270"/>
      <c r="L156" s="43"/>
      <c r="M156" s="271" t="s">
        <v>1</v>
      </c>
      <c r="N156" s="272" t="s">
        <v>44</v>
      </c>
      <c r="O156" s="99"/>
      <c r="P156" s="273">
        <f>O156*H156</f>
        <v>0</v>
      </c>
      <c r="Q156" s="273">
        <v>0</v>
      </c>
      <c r="R156" s="273">
        <f>Q156*H156</f>
        <v>0</v>
      </c>
      <c r="S156" s="273">
        <v>0</v>
      </c>
      <c r="T156" s="27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75" t="s">
        <v>535</v>
      </c>
      <c r="AT156" s="275" t="s">
        <v>207</v>
      </c>
      <c r="AU156" s="275" t="s">
        <v>85</v>
      </c>
      <c r="AY156" s="17" t="s">
        <v>204</v>
      </c>
      <c r="BE156" s="160">
        <f>IF(N156="základná",J156,0)</f>
        <v>0</v>
      </c>
      <c r="BF156" s="160">
        <f>IF(N156="znížená",J156,0)</f>
        <v>0</v>
      </c>
      <c r="BG156" s="160">
        <f>IF(N156="zákl. prenesená",J156,0)</f>
        <v>0</v>
      </c>
      <c r="BH156" s="160">
        <f>IF(N156="zníž. prenesená",J156,0)</f>
        <v>0</v>
      </c>
      <c r="BI156" s="160">
        <f>IF(N156="nulová",J156,0)</f>
        <v>0</v>
      </c>
      <c r="BJ156" s="17" t="s">
        <v>90</v>
      </c>
      <c r="BK156" s="160">
        <f>ROUND(I156*H156,2)</f>
        <v>0</v>
      </c>
      <c r="BL156" s="17" t="s">
        <v>535</v>
      </c>
      <c r="BM156" s="275" t="s">
        <v>379</v>
      </c>
    </row>
    <row r="157" s="2" customFormat="1" ht="16.5" customHeight="1">
      <c r="A157" s="40"/>
      <c r="B157" s="41"/>
      <c r="C157" s="310" t="s">
        <v>303</v>
      </c>
      <c r="D157" s="310" t="s">
        <v>392</v>
      </c>
      <c r="E157" s="311" t="s">
        <v>988</v>
      </c>
      <c r="F157" s="312" t="s">
        <v>989</v>
      </c>
      <c r="G157" s="313" t="s">
        <v>292</v>
      </c>
      <c r="H157" s="314">
        <v>1</v>
      </c>
      <c r="I157" s="315"/>
      <c r="J157" s="316">
        <f>ROUND(I157*H157,2)</f>
        <v>0</v>
      </c>
      <c r="K157" s="317"/>
      <c r="L157" s="318"/>
      <c r="M157" s="319" t="s">
        <v>1</v>
      </c>
      <c r="N157" s="320" t="s">
        <v>44</v>
      </c>
      <c r="O157" s="99"/>
      <c r="P157" s="273">
        <f>O157*H157</f>
        <v>0</v>
      </c>
      <c r="Q157" s="273">
        <v>0</v>
      </c>
      <c r="R157" s="273">
        <f>Q157*H157</f>
        <v>0</v>
      </c>
      <c r="S157" s="273">
        <v>0</v>
      </c>
      <c r="T157" s="27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75" t="s">
        <v>975</v>
      </c>
      <c r="AT157" s="275" t="s">
        <v>392</v>
      </c>
      <c r="AU157" s="275" t="s">
        <v>85</v>
      </c>
      <c r="AY157" s="17" t="s">
        <v>204</v>
      </c>
      <c r="BE157" s="160">
        <f>IF(N157="základná",J157,0)</f>
        <v>0</v>
      </c>
      <c r="BF157" s="160">
        <f>IF(N157="znížená",J157,0)</f>
        <v>0</v>
      </c>
      <c r="BG157" s="160">
        <f>IF(N157="zákl. prenesená",J157,0)</f>
        <v>0</v>
      </c>
      <c r="BH157" s="160">
        <f>IF(N157="zníž. prenesená",J157,0)</f>
        <v>0</v>
      </c>
      <c r="BI157" s="160">
        <f>IF(N157="nulová",J157,0)</f>
        <v>0</v>
      </c>
      <c r="BJ157" s="17" t="s">
        <v>90</v>
      </c>
      <c r="BK157" s="160">
        <f>ROUND(I157*H157,2)</f>
        <v>0</v>
      </c>
      <c r="BL157" s="17" t="s">
        <v>535</v>
      </c>
      <c r="BM157" s="275" t="s">
        <v>391</v>
      </c>
    </row>
    <row r="158" s="2" customFormat="1" ht="24.15" customHeight="1">
      <c r="A158" s="40"/>
      <c r="B158" s="41"/>
      <c r="C158" s="263" t="s">
        <v>309</v>
      </c>
      <c r="D158" s="263" t="s">
        <v>207</v>
      </c>
      <c r="E158" s="264" t="s">
        <v>990</v>
      </c>
      <c r="F158" s="265" t="s">
        <v>991</v>
      </c>
      <c r="G158" s="266" t="s">
        <v>292</v>
      </c>
      <c r="H158" s="267">
        <v>1</v>
      </c>
      <c r="I158" s="268"/>
      <c r="J158" s="269">
        <f>ROUND(I158*H158,2)</f>
        <v>0</v>
      </c>
      <c r="K158" s="270"/>
      <c r="L158" s="43"/>
      <c r="M158" s="271" t="s">
        <v>1</v>
      </c>
      <c r="N158" s="272" t="s">
        <v>44</v>
      </c>
      <c r="O158" s="99"/>
      <c r="P158" s="273">
        <f>O158*H158</f>
        <v>0</v>
      </c>
      <c r="Q158" s="273">
        <v>0</v>
      </c>
      <c r="R158" s="273">
        <f>Q158*H158</f>
        <v>0</v>
      </c>
      <c r="S158" s="273">
        <v>0</v>
      </c>
      <c r="T158" s="27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75" t="s">
        <v>535</v>
      </c>
      <c r="AT158" s="275" t="s">
        <v>207</v>
      </c>
      <c r="AU158" s="275" t="s">
        <v>85</v>
      </c>
      <c r="AY158" s="17" t="s">
        <v>204</v>
      </c>
      <c r="BE158" s="160">
        <f>IF(N158="základná",J158,0)</f>
        <v>0</v>
      </c>
      <c r="BF158" s="160">
        <f>IF(N158="znížená",J158,0)</f>
        <v>0</v>
      </c>
      <c r="BG158" s="160">
        <f>IF(N158="zákl. prenesená",J158,0)</f>
        <v>0</v>
      </c>
      <c r="BH158" s="160">
        <f>IF(N158="zníž. prenesená",J158,0)</f>
        <v>0</v>
      </c>
      <c r="BI158" s="160">
        <f>IF(N158="nulová",J158,0)</f>
        <v>0</v>
      </c>
      <c r="BJ158" s="17" t="s">
        <v>90</v>
      </c>
      <c r="BK158" s="160">
        <f>ROUND(I158*H158,2)</f>
        <v>0</v>
      </c>
      <c r="BL158" s="17" t="s">
        <v>535</v>
      </c>
      <c r="BM158" s="275" t="s">
        <v>401</v>
      </c>
    </row>
    <row r="159" s="2" customFormat="1" ht="24.15" customHeight="1">
      <c r="A159" s="40"/>
      <c r="B159" s="41"/>
      <c r="C159" s="310" t="s">
        <v>316</v>
      </c>
      <c r="D159" s="310" t="s">
        <v>392</v>
      </c>
      <c r="E159" s="311" t="s">
        <v>992</v>
      </c>
      <c r="F159" s="312" t="s">
        <v>993</v>
      </c>
      <c r="G159" s="313" t="s">
        <v>292</v>
      </c>
      <c r="H159" s="314">
        <v>1</v>
      </c>
      <c r="I159" s="315"/>
      <c r="J159" s="316">
        <f>ROUND(I159*H159,2)</f>
        <v>0</v>
      </c>
      <c r="K159" s="317"/>
      <c r="L159" s="318"/>
      <c r="M159" s="319" t="s">
        <v>1</v>
      </c>
      <c r="N159" s="320" t="s">
        <v>44</v>
      </c>
      <c r="O159" s="99"/>
      <c r="P159" s="273">
        <f>O159*H159</f>
        <v>0</v>
      </c>
      <c r="Q159" s="273">
        <v>0</v>
      </c>
      <c r="R159" s="273">
        <f>Q159*H159</f>
        <v>0</v>
      </c>
      <c r="S159" s="273">
        <v>0</v>
      </c>
      <c r="T159" s="27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75" t="s">
        <v>975</v>
      </c>
      <c r="AT159" s="275" t="s">
        <v>392</v>
      </c>
      <c r="AU159" s="275" t="s">
        <v>85</v>
      </c>
      <c r="AY159" s="17" t="s">
        <v>204</v>
      </c>
      <c r="BE159" s="160">
        <f>IF(N159="základná",J159,0)</f>
        <v>0</v>
      </c>
      <c r="BF159" s="160">
        <f>IF(N159="znížená",J159,0)</f>
        <v>0</v>
      </c>
      <c r="BG159" s="160">
        <f>IF(N159="zákl. prenesená",J159,0)</f>
        <v>0</v>
      </c>
      <c r="BH159" s="160">
        <f>IF(N159="zníž. prenesená",J159,0)</f>
        <v>0</v>
      </c>
      <c r="BI159" s="160">
        <f>IF(N159="nulová",J159,0)</f>
        <v>0</v>
      </c>
      <c r="BJ159" s="17" t="s">
        <v>90</v>
      </c>
      <c r="BK159" s="160">
        <f>ROUND(I159*H159,2)</f>
        <v>0</v>
      </c>
      <c r="BL159" s="17" t="s">
        <v>535</v>
      </c>
      <c r="BM159" s="275" t="s">
        <v>411</v>
      </c>
    </row>
    <row r="160" s="2" customFormat="1" ht="33" customHeight="1">
      <c r="A160" s="40"/>
      <c r="B160" s="41"/>
      <c r="C160" s="263" t="s">
        <v>326</v>
      </c>
      <c r="D160" s="263" t="s">
        <v>207</v>
      </c>
      <c r="E160" s="264" t="s">
        <v>994</v>
      </c>
      <c r="F160" s="265" t="s">
        <v>995</v>
      </c>
      <c r="G160" s="266" t="s">
        <v>292</v>
      </c>
      <c r="H160" s="267">
        <v>1</v>
      </c>
      <c r="I160" s="268"/>
      <c r="J160" s="269">
        <f>ROUND(I160*H160,2)</f>
        <v>0</v>
      </c>
      <c r="K160" s="270"/>
      <c r="L160" s="43"/>
      <c r="M160" s="271" t="s">
        <v>1</v>
      </c>
      <c r="N160" s="272" t="s">
        <v>44</v>
      </c>
      <c r="O160" s="99"/>
      <c r="P160" s="273">
        <f>O160*H160</f>
        <v>0</v>
      </c>
      <c r="Q160" s="273">
        <v>0</v>
      </c>
      <c r="R160" s="273">
        <f>Q160*H160</f>
        <v>0</v>
      </c>
      <c r="S160" s="273">
        <v>0</v>
      </c>
      <c r="T160" s="27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75" t="s">
        <v>535</v>
      </c>
      <c r="AT160" s="275" t="s">
        <v>207</v>
      </c>
      <c r="AU160" s="275" t="s">
        <v>85</v>
      </c>
      <c r="AY160" s="17" t="s">
        <v>204</v>
      </c>
      <c r="BE160" s="160">
        <f>IF(N160="základná",J160,0)</f>
        <v>0</v>
      </c>
      <c r="BF160" s="160">
        <f>IF(N160="znížená",J160,0)</f>
        <v>0</v>
      </c>
      <c r="BG160" s="160">
        <f>IF(N160="zákl. prenesená",J160,0)</f>
        <v>0</v>
      </c>
      <c r="BH160" s="160">
        <f>IF(N160="zníž. prenesená",J160,0)</f>
        <v>0</v>
      </c>
      <c r="BI160" s="160">
        <f>IF(N160="nulová",J160,0)</f>
        <v>0</v>
      </c>
      <c r="BJ160" s="17" t="s">
        <v>90</v>
      </c>
      <c r="BK160" s="160">
        <f>ROUND(I160*H160,2)</f>
        <v>0</v>
      </c>
      <c r="BL160" s="17" t="s">
        <v>535</v>
      </c>
      <c r="BM160" s="275" t="s">
        <v>422</v>
      </c>
    </row>
    <row r="161" s="2" customFormat="1" ht="16.5" customHeight="1">
      <c r="A161" s="40"/>
      <c r="B161" s="41"/>
      <c r="C161" s="310" t="s">
        <v>331</v>
      </c>
      <c r="D161" s="310" t="s">
        <v>392</v>
      </c>
      <c r="E161" s="311" t="s">
        <v>996</v>
      </c>
      <c r="F161" s="312" t="s">
        <v>997</v>
      </c>
      <c r="G161" s="313" t="s">
        <v>292</v>
      </c>
      <c r="H161" s="314">
        <v>1</v>
      </c>
      <c r="I161" s="315"/>
      <c r="J161" s="316">
        <f>ROUND(I161*H161,2)</f>
        <v>0</v>
      </c>
      <c r="K161" s="317"/>
      <c r="L161" s="318"/>
      <c r="M161" s="319" t="s">
        <v>1</v>
      </c>
      <c r="N161" s="320" t="s">
        <v>44</v>
      </c>
      <c r="O161" s="99"/>
      <c r="P161" s="273">
        <f>O161*H161</f>
        <v>0</v>
      </c>
      <c r="Q161" s="273">
        <v>0</v>
      </c>
      <c r="R161" s="273">
        <f>Q161*H161</f>
        <v>0</v>
      </c>
      <c r="S161" s="273">
        <v>0</v>
      </c>
      <c r="T161" s="27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75" t="s">
        <v>975</v>
      </c>
      <c r="AT161" s="275" t="s">
        <v>392</v>
      </c>
      <c r="AU161" s="275" t="s">
        <v>85</v>
      </c>
      <c r="AY161" s="17" t="s">
        <v>204</v>
      </c>
      <c r="BE161" s="160">
        <f>IF(N161="základná",J161,0)</f>
        <v>0</v>
      </c>
      <c r="BF161" s="160">
        <f>IF(N161="znížená",J161,0)</f>
        <v>0</v>
      </c>
      <c r="BG161" s="160">
        <f>IF(N161="zákl. prenesená",J161,0)</f>
        <v>0</v>
      </c>
      <c r="BH161" s="160">
        <f>IF(N161="zníž. prenesená",J161,0)</f>
        <v>0</v>
      </c>
      <c r="BI161" s="160">
        <f>IF(N161="nulová",J161,0)</f>
        <v>0</v>
      </c>
      <c r="BJ161" s="17" t="s">
        <v>90</v>
      </c>
      <c r="BK161" s="160">
        <f>ROUND(I161*H161,2)</f>
        <v>0</v>
      </c>
      <c r="BL161" s="17" t="s">
        <v>535</v>
      </c>
      <c r="BM161" s="275" t="s">
        <v>434</v>
      </c>
    </row>
    <row r="162" s="2" customFormat="1" ht="21.75" customHeight="1">
      <c r="A162" s="40"/>
      <c r="B162" s="41"/>
      <c r="C162" s="263" t="s">
        <v>335</v>
      </c>
      <c r="D162" s="263" t="s">
        <v>207</v>
      </c>
      <c r="E162" s="264" t="s">
        <v>998</v>
      </c>
      <c r="F162" s="265" t="s">
        <v>999</v>
      </c>
      <c r="G162" s="266" t="s">
        <v>292</v>
      </c>
      <c r="H162" s="267">
        <v>1</v>
      </c>
      <c r="I162" s="268"/>
      <c r="J162" s="269">
        <f>ROUND(I162*H162,2)</f>
        <v>0</v>
      </c>
      <c r="K162" s="270"/>
      <c r="L162" s="43"/>
      <c r="M162" s="271" t="s">
        <v>1</v>
      </c>
      <c r="N162" s="272" t="s">
        <v>44</v>
      </c>
      <c r="O162" s="99"/>
      <c r="P162" s="273">
        <f>O162*H162</f>
        <v>0</v>
      </c>
      <c r="Q162" s="273">
        <v>0</v>
      </c>
      <c r="R162" s="273">
        <f>Q162*H162</f>
        <v>0</v>
      </c>
      <c r="S162" s="273">
        <v>0</v>
      </c>
      <c r="T162" s="27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75" t="s">
        <v>535</v>
      </c>
      <c r="AT162" s="275" t="s">
        <v>207</v>
      </c>
      <c r="AU162" s="275" t="s">
        <v>85</v>
      </c>
      <c r="AY162" s="17" t="s">
        <v>204</v>
      </c>
      <c r="BE162" s="160">
        <f>IF(N162="základná",J162,0)</f>
        <v>0</v>
      </c>
      <c r="BF162" s="160">
        <f>IF(N162="znížená",J162,0)</f>
        <v>0</v>
      </c>
      <c r="BG162" s="160">
        <f>IF(N162="zákl. prenesená",J162,0)</f>
        <v>0</v>
      </c>
      <c r="BH162" s="160">
        <f>IF(N162="zníž. prenesená",J162,0)</f>
        <v>0</v>
      </c>
      <c r="BI162" s="160">
        <f>IF(N162="nulová",J162,0)</f>
        <v>0</v>
      </c>
      <c r="BJ162" s="17" t="s">
        <v>90</v>
      </c>
      <c r="BK162" s="160">
        <f>ROUND(I162*H162,2)</f>
        <v>0</v>
      </c>
      <c r="BL162" s="17" t="s">
        <v>535</v>
      </c>
      <c r="BM162" s="275" t="s">
        <v>444</v>
      </c>
    </row>
    <row r="163" s="2" customFormat="1" ht="24.15" customHeight="1">
      <c r="A163" s="40"/>
      <c r="B163" s="41"/>
      <c r="C163" s="310" t="s">
        <v>7</v>
      </c>
      <c r="D163" s="310" t="s">
        <v>392</v>
      </c>
      <c r="E163" s="311" t="s">
        <v>1000</v>
      </c>
      <c r="F163" s="312" t="s">
        <v>1001</v>
      </c>
      <c r="G163" s="313" t="s">
        <v>958</v>
      </c>
      <c r="H163" s="314">
        <v>1</v>
      </c>
      <c r="I163" s="315"/>
      <c r="J163" s="316">
        <f>ROUND(I163*H163,2)</f>
        <v>0</v>
      </c>
      <c r="K163" s="317"/>
      <c r="L163" s="318"/>
      <c r="M163" s="319" t="s">
        <v>1</v>
      </c>
      <c r="N163" s="320" t="s">
        <v>44</v>
      </c>
      <c r="O163" s="99"/>
      <c r="P163" s="273">
        <f>O163*H163</f>
        <v>0</v>
      </c>
      <c r="Q163" s="273">
        <v>0</v>
      </c>
      <c r="R163" s="273">
        <f>Q163*H163</f>
        <v>0</v>
      </c>
      <c r="S163" s="273">
        <v>0</v>
      </c>
      <c r="T163" s="27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75" t="s">
        <v>975</v>
      </c>
      <c r="AT163" s="275" t="s">
        <v>392</v>
      </c>
      <c r="AU163" s="275" t="s">
        <v>85</v>
      </c>
      <c r="AY163" s="17" t="s">
        <v>204</v>
      </c>
      <c r="BE163" s="160">
        <f>IF(N163="základná",J163,0)</f>
        <v>0</v>
      </c>
      <c r="BF163" s="160">
        <f>IF(N163="znížená",J163,0)</f>
        <v>0</v>
      </c>
      <c r="BG163" s="160">
        <f>IF(N163="zákl. prenesená",J163,0)</f>
        <v>0</v>
      </c>
      <c r="BH163" s="160">
        <f>IF(N163="zníž. prenesená",J163,0)</f>
        <v>0</v>
      </c>
      <c r="BI163" s="160">
        <f>IF(N163="nulová",J163,0)</f>
        <v>0</v>
      </c>
      <c r="BJ163" s="17" t="s">
        <v>90</v>
      </c>
      <c r="BK163" s="160">
        <f>ROUND(I163*H163,2)</f>
        <v>0</v>
      </c>
      <c r="BL163" s="17" t="s">
        <v>535</v>
      </c>
      <c r="BM163" s="275" t="s">
        <v>454</v>
      </c>
    </row>
    <row r="164" s="2" customFormat="1" ht="24.15" customHeight="1">
      <c r="A164" s="40"/>
      <c r="B164" s="41"/>
      <c r="C164" s="263" t="s">
        <v>343</v>
      </c>
      <c r="D164" s="263" t="s">
        <v>207</v>
      </c>
      <c r="E164" s="264" t="s">
        <v>1002</v>
      </c>
      <c r="F164" s="265" t="s">
        <v>1003</v>
      </c>
      <c r="G164" s="266" t="s">
        <v>292</v>
      </c>
      <c r="H164" s="267">
        <v>1</v>
      </c>
      <c r="I164" s="268"/>
      <c r="J164" s="269">
        <f>ROUND(I164*H164,2)</f>
        <v>0</v>
      </c>
      <c r="K164" s="270"/>
      <c r="L164" s="43"/>
      <c r="M164" s="271" t="s">
        <v>1</v>
      </c>
      <c r="N164" s="272" t="s">
        <v>44</v>
      </c>
      <c r="O164" s="99"/>
      <c r="P164" s="273">
        <f>O164*H164</f>
        <v>0</v>
      </c>
      <c r="Q164" s="273">
        <v>0</v>
      </c>
      <c r="R164" s="273">
        <f>Q164*H164</f>
        <v>0</v>
      </c>
      <c r="S164" s="273">
        <v>0</v>
      </c>
      <c r="T164" s="27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75" t="s">
        <v>535</v>
      </c>
      <c r="AT164" s="275" t="s">
        <v>207</v>
      </c>
      <c r="AU164" s="275" t="s">
        <v>85</v>
      </c>
      <c r="AY164" s="17" t="s">
        <v>204</v>
      </c>
      <c r="BE164" s="160">
        <f>IF(N164="základná",J164,0)</f>
        <v>0</v>
      </c>
      <c r="BF164" s="160">
        <f>IF(N164="znížená",J164,0)</f>
        <v>0</v>
      </c>
      <c r="BG164" s="160">
        <f>IF(N164="zákl. prenesená",J164,0)</f>
        <v>0</v>
      </c>
      <c r="BH164" s="160">
        <f>IF(N164="zníž. prenesená",J164,0)</f>
        <v>0</v>
      </c>
      <c r="BI164" s="160">
        <f>IF(N164="nulová",J164,0)</f>
        <v>0</v>
      </c>
      <c r="BJ164" s="17" t="s">
        <v>90</v>
      </c>
      <c r="BK164" s="160">
        <f>ROUND(I164*H164,2)</f>
        <v>0</v>
      </c>
      <c r="BL164" s="17" t="s">
        <v>535</v>
      </c>
      <c r="BM164" s="275" t="s">
        <v>464</v>
      </c>
    </row>
    <row r="165" s="2" customFormat="1" ht="24.15" customHeight="1">
      <c r="A165" s="40"/>
      <c r="B165" s="41"/>
      <c r="C165" s="310" t="s">
        <v>347</v>
      </c>
      <c r="D165" s="310" t="s">
        <v>392</v>
      </c>
      <c r="E165" s="311" t="s">
        <v>1004</v>
      </c>
      <c r="F165" s="312" t="s">
        <v>1005</v>
      </c>
      <c r="G165" s="313" t="s">
        <v>292</v>
      </c>
      <c r="H165" s="314">
        <v>1</v>
      </c>
      <c r="I165" s="315"/>
      <c r="J165" s="316">
        <f>ROUND(I165*H165,2)</f>
        <v>0</v>
      </c>
      <c r="K165" s="317"/>
      <c r="L165" s="318"/>
      <c r="M165" s="319" t="s">
        <v>1</v>
      </c>
      <c r="N165" s="320" t="s">
        <v>44</v>
      </c>
      <c r="O165" s="99"/>
      <c r="P165" s="273">
        <f>O165*H165</f>
        <v>0</v>
      </c>
      <c r="Q165" s="273">
        <v>0</v>
      </c>
      <c r="R165" s="273">
        <f>Q165*H165</f>
        <v>0</v>
      </c>
      <c r="S165" s="273">
        <v>0</v>
      </c>
      <c r="T165" s="27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75" t="s">
        <v>975</v>
      </c>
      <c r="AT165" s="275" t="s">
        <v>392</v>
      </c>
      <c r="AU165" s="275" t="s">
        <v>85</v>
      </c>
      <c r="AY165" s="17" t="s">
        <v>204</v>
      </c>
      <c r="BE165" s="160">
        <f>IF(N165="základná",J165,0)</f>
        <v>0</v>
      </c>
      <c r="BF165" s="160">
        <f>IF(N165="znížená",J165,0)</f>
        <v>0</v>
      </c>
      <c r="BG165" s="160">
        <f>IF(N165="zákl. prenesená",J165,0)</f>
        <v>0</v>
      </c>
      <c r="BH165" s="160">
        <f>IF(N165="zníž. prenesená",J165,0)</f>
        <v>0</v>
      </c>
      <c r="BI165" s="160">
        <f>IF(N165="nulová",J165,0)</f>
        <v>0</v>
      </c>
      <c r="BJ165" s="17" t="s">
        <v>90</v>
      </c>
      <c r="BK165" s="160">
        <f>ROUND(I165*H165,2)</f>
        <v>0</v>
      </c>
      <c r="BL165" s="17" t="s">
        <v>535</v>
      </c>
      <c r="BM165" s="275" t="s">
        <v>472</v>
      </c>
    </row>
    <row r="166" s="2" customFormat="1" ht="21.75" customHeight="1">
      <c r="A166" s="40"/>
      <c r="B166" s="41"/>
      <c r="C166" s="310" t="s">
        <v>351</v>
      </c>
      <c r="D166" s="310" t="s">
        <v>392</v>
      </c>
      <c r="E166" s="311" t="s">
        <v>1006</v>
      </c>
      <c r="F166" s="312" t="s">
        <v>1007</v>
      </c>
      <c r="G166" s="313" t="s">
        <v>958</v>
      </c>
      <c r="H166" s="314">
        <v>1</v>
      </c>
      <c r="I166" s="315"/>
      <c r="J166" s="316">
        <f>ROUND(I166*H166,2)</f>
        <v>0</v>
      </c>
      <c r="K166" s="317"/>
      <c r="L166" s="318"/>
      <c r="M166" s="319" t="s">
        <v>1</v>
      </c>
      <c r="N166" s="320" t="s">
        <v>44</v>
      </c>
      <c r="O166" s="99"/>
      <c r="P166" s="273">
        <f>O166*H166</f>
        <v>0</v>
      </c>
      <c r="Q166" s="273">
        <v>0</v>
      </c>
      <c r="R166" s="273">
        <f>Q166*H166</f>
        <v>0</v>
      </c>
      <c r="S166" s="273">
        <v>0</v>
      </c>
      <c r="T166" s="27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75" t="s">
        <v>975</v>
      </c>
      <c r="AT166" s="275" t="s">
        <v>392</v>
      </c>
      <c r="AU166" s="275" t="s">
        <v>85</v>
      </c>
      <c r="AY166" s="17" t="s">
        <v>204</v>
      </c>
      <c r="BE166" s="160">
        <f>IF(N166="základná",J166,0)</f>
        <v>0</v>
      </c>
      <c r="BF166" s="160">
        <f>IF(N166="znížená",J166,0)</f>
        <v>0</v>
      </c>
      <c r="BG166" s="160">
        <f>IF(N166="zákl. prenesená",J166,0)</f>
        <v>0</v>
      </c>
      <c r="BH166" s="160">
        <f>IF(N166="zníž. prenesená",J166,0)</f>
        <v>0</v>
      </c>
      <c r="BI166" s="160">
        <f>IF(N166="nulová",J166,0)</f>
        <v>0</v>
      </c>
      <c r="BJ166" s="17" t="s">
        <v>90</v>
      </c>
      <c r="BK166" s="160">
        <f>ROUND(I166*H166,2)</f>
        <v>0</v>
      </c>
      <c r="BL166" s="17" t="s">
        <v>535</v>
      </c>
      <c r="BM166" s="275" t="s">
        <v>480</v>
      </c>
    </row>
    <row r="167" s="2" customFormat="1" ht="24.15" customHeight="1">
      <c r="A167" s="40"/>
      <c r="B167" s="41"/>
      <c r="C167" s="263" t="s">
        <v>356</v>
      </c>
      <c r="D167" s="263" t="s">
        <v>207</v>
      </c>
      <c r="E167" s="264" t="s">
        <v>1008</v>
      </c>
      <c r="F167" s="265" t="s">
        <v>1009</v>
      </c>
      <c r="G167" s="266" t="s">
        <v>292</v>
      </c>
      <c r="H167" s="267">
        <v>1</v>
      </c>
      <c r="I167" s="268"/>
      <c r="J167" s="269">
        <f>ROUND(I167*H167,2)</f>
        <v>0</v>
      </c>
      <c r="K167" s="270"/>
      <c r="L167" s="43"/>
      <c r="M167" s="271" t="s">
        <v>1</v>
      </c>
      <c r="N167" s="272" t="s">
        <v>44</v>
      </c>
      <c r="O167" s="99"/>
      <c r="P167" s="273">
        <f>O167*H167</f>
        <v>0</v>
      </c>
      <c r="Q167" s="273">
        <v>0</v>
      </c>
      <c r="R167" s="273">
        <f>Q167*H167</f>
        <v>0</v>
      </c>
      <c r="S167" s="273">
        <v>0</v>
      </c>
      <c r="T167" s="27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75" t="s">
        <v>535</v>
      </c>
      <c r="AT167" s="275" t="s">
        <v>207</v>
      </c>
      <c r="AU167" s="275" t="s">
        <v>85</v>
      </c>
      <c r="AY167" s="17" t="s">
        <v>204</v>
      </c>
      <c r="BE167" s="160">
        <f>IF(N167="základná",J167,0)</f>
        <v>0</v>
      </c>
      <c r="BF167" s="160">
        <f>IF(N167="znížená",J167,0)</f>
        <v>0</v>
      </c>
      <c r="BG167" s="160">
        <f>IF(N167="zákl. prenesená",J167,0)</f>
        <v>0</v>
      </c>
      <c r="BH167" s="160">
        <f>IF(N167="zníž. prenesená",J167,0)</f>
        <v>0</v>
      </c>
      <c r="BI167" s="160">
        <f>IF(N167="nulová",J167,0)</f>
        <v>0</v>
      </c>
      <c r="BJ167" s="17" t="s">
        <v>90</v>
      </c>
      <c r="BK167" s="160">
        <f>ROUND(I167*H167,2)</f>
        <v>0</v>
      </c>
      <c r="BL167" s="17" t="s">
        <v>535</v>
      </c>
      <c r="BM167" s="275" t="s">
        <v>491</v>
      </c>
    </row>
    <row r="168" s="2" customFormat="1" ht="16.5" customHeight="1">
      <c r="A168" s="40"/>
      <c r="B168" s="41"/>
      <c r="C168" s="310" t="s">
        <v>360</v>
      </c>
      <c r="D168" s="310" t="s">
        <v>392</v>
      </c>
      <c r="E168" s="311" t="s">
        <v>1010</v>
      </c>
      <c r="F168" s="312" t="s">
        <v>1011</v>
      </c>
      <c r="G168" s="313" t="s">
        <v>292</v>
      </c>
      <c r="H168" s="314">
        <v>1</v>
      </c>
      <c r="I168" s="315"/>
      <c r="J168" s="316">
        <f>ROUND(I168*H168,2)</f>
        <v>0</v>
      </c>
      <c r="K168" s="317"/>
      <c r="L168" s="318"/>
      <c r="M168" s="319" t="s">
        <v>1</v>
      </c>
      <c r="N168" s="320" t="s">
        <v>44</v>
      </c>
      <c r="O168" s="99"/>
      <c r="P168" s="273">
        <f>O168*H168</f>
        <v>0</v>
      </c>
      <c r="Q168" s="273">
        <v>0</v>
      </c>
      <c r="R168" s="273">
        <f>Q168*H168</f>
        <v>0</v>
      </c>
      <c r="S168" s="273">
        <v>0</v>
      </c>
      <c r="T168" s="27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75" t="s">
        <v>975</v>
      </c>
      <c r="AT168" s="275" t="s">
        <v>392</v>
      </c>
      <c r="AU168" s="275" t="s">
        <v>85</v>
      </c>
      <c r="AY168" s="17" t="s">
        <v>204</v>
      </c>
      <c r="BE168" s="160">
        <f>IF(N168="základná",J168,0)</f>
        <v>0</v>
      </c>
      <c r="BF168" s="160">
        <f>IF(N168="znížená",J168,0)</f>
        <v>0</v>
      </c>
      <c r="BG168" s="160">
        <f>IF(N168="zákl. prenesená",J168,0)</f>
        <v>0</v>
      </c>
      <c r="BH168" s="160">
        <f>IF(N168="zníž. prenesená",J168,0)</f>
        <v>0</v>
      </c>
      <c r="BI168" s="160">
        <f>IF(N168="nulová",J168,0)</f>
        <v>0</v>
      </c>
      <c r="BJ168" s="17" t="s">
        <v>90</v>
      </c>
      <c r="BK168" s="160">
        <f>ROUND(I168*H168,2)</f>
        <v>0</v>
      </c>
      <c r="BL168" s="17" t="s">
        <v>535</v>
      </c>
      <c r="BM168" s="275" t="s">
        <v>499</v>
      </c>
    </row>
    <row r="169" s="2" customFormat="1" ht="24.15" customHeight="1">
      <c r="A169" s="40"/>
      <c r="B169" s="41"/>
      <c r="C169" s="263" t="s">
        <v>365</v>
      </c>
      <c r="D169" s="263" t="s">
        <v>207</v>
      </c>
      <c r="E169" s="264" t="s">
        <v>1012</v>
      </c>
      <c r="F169" s="265" t="s">
        <v>1013</v>
      </c>
      <c r="G169" s="266" t="s">
        <v>292</v>
      </c>
      <c r="H169" s="267">
        <v>1</v>
      </c>
      <c r="I169" s="268"/>
      <c r="J169" s="269">
        <f>ROUND(I169*H169,2)</f>
        <v>0</v>
      </c>
      <c r="K169" s="270"/>
      <c r="L169" s="43"/>
      <c r="M169" s="271" t="s">
        <v>1</v>
      </c>
      <c r="N169" s="272" t="s">
        <v>44</v>
      </c>
      <c r="O169" s="99"/>
      <c r="P169" s="273">
        <f>O169*H169</f>
        <v>0</v>
      </c>
      <c r="Q169" s="273">
        <v>0</v>
      </c>
      <c r="R169" s="273">
        <f>Q169*H169</f>
        <v>0</v>
      </c>
      <c r="S169" s="273">
        <v>0</v>
      </c>
      <c r="T169" s="27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75" t="s">
        <v>535</v>
      </c>
      <c r="AT169" s="275" t="s">
        <v>207</v>
      </c>
      <c r="AU169" s="275" t="s">
        <v>85</v>
      </c>
      <c r="AY169" s="17" t="s">
        <v>204</v>
      </c>
      <c r="BE169" s="160">
        <f>IF(N169="základná",J169,0)</f>
        <v>0</v>
      </c>
      <c r="BF169" s="160">
        <f>IF(N169="znížená",J169,0)</f>
        <v>0</v>
      </c>
      <c r="BG169" s="160">
        <f>IF(N169="zákl. prenesená",J169,0)</f>
        <v>0</v>
      </c>
      <c r="BH169" s="160">
        <f>IF(N169="zníž. prenesená",J169,0)</f>
        <v>0</v>
      </c>
      <c r="BI169" s="160">
        <f>IF(N169="nulová",J169,0)</f>
        <v>0</v>
      </c>
      <c r="BJ169" s="17" t="s">
        <v>90</v>
      </c>
      <c r="BK169" s="160">
        <f>ROUND(I169*H169,2)</f>
        <v>0</v>
      </c>
      <c r="BL169" s="17" t="s">
        <v>535</v>
      </c>
      <c r="BM169" s="275" t="s">
        <v>507</v>
      </c>
    </row>
    <row r="170" s="2" customFormat="1" ht="16.5" customHeight="1">
      <c r="A170" s="40"/>
      <c r="B170" s="41"/>
      <c r="C170" s="310" t="s">
        <v>369</v>
      </c>
      <c r="D170" s="310" t="s">
        <v>392</v>
      </c>
      <c r="E170" s="311" t="s">
        <v>1014</v>
      </c>
      <c r="F170" s="312" t="s">
        <v>1015</v>
      </c>
      <c r="G170" s="313" t="s">
        <v>292</v>
      </c>
      <c r="H170" s="314">
        <v>1</v>
      </c>
      <c r="I170" s="315"/>
      <c r="J170" s="316">
        <f>ROUND(I170*H170,2)</f>
        <v>0</v>
      </c>
      <c r="K170" s="317"/>
      <c r="L170" s="318"/>
      <c r="M170" s="319" t="s">
        <v>1</v>
      </c>
      <c r="N170" s="320" t="s">
        <v>44</v>
      </c>
      <c r="O170" s="99"/>
      <c r="P170" s="273">
        <f>O170*H170</f>
        <v>0</v>
      </c>
      <c r="Q170" s="273">
        <v>0</v>
      </c>
      <c r="R170" s="273">
        <f>Q170*H170</f>
        <v>0</v>
      </c>
      <c r="S170" s="273">
        <v>0</v>
      </c>
      <c r="T170" s="27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75" t="s">
        <v>975</v>
      </c>
      <c r="AT170" s="275" t="s">
        <v>392</v>
      </c>
      <c r="AU170" s="275" t="s">
        <v>85</v>
      </c>
      <c r="AY170" s="17" t="s">
        <v>204</v>
      </c>
      <c r="BE170" s="160">
        <f>IF(N170="základná",J170,0)</f>
        <v>0</v>
      </c>
      <c r="BF170" s="160">
        <f>IF(N170="znížená",J170,0)</f>
        <v>0</v>
      </c>
      <c r="BG170" s="160">
        <f>IF(N170="zákl. prenesená",J170,0)</f>
        <v>0</v>
      </c>
      <c r="BH170" s="160">
        <f>IF(N170="zníž. prenesená",J170,0)</f>
        <v>0</v>
      </c>
      <c r="BI170" s="160">
        <f>IF(N170="nulová",J170,0)</f>
        <v>0</v>
      </c>
      <c r="BJ170" s="17" t="s">
        <v>90</v>
      </c>
      <c r="BK170" s="160">
        <f>ROUND(I170*H170,2)</f>
        <v>0</v>
      </c>
      <c r="BL170" s="17" t="s">
        <v>535</v>
      </c>
      <c r="BM170" s="275" t="s">
        <v>517</v>
      </c>
    </row>
    <row r="171" s="2" customFormat="1" ht="16.5" customHeight="1">
      <c r="A171" s="40"/>
      <c r="B171" s="41"/>
      <c r="C171" s="263" t="s">
        <v>373</v>
      </c>
      <c r="D171" s="263" t="s">
        <v>207</v>
      </c>
      <c r="E171" s="264" t="s">
        <v>1016</v>
      </c>
      <c r="F171" s="265" t="s">
        <v>1017</v>
      </c>
      <c r="G171" s="266" t="s">
        <v>292</v>
      </c>
      <c r="H171" s="267">
        <v>1</v>
      </c>
      <c r="I171" s="268"/>
      <c r="J171" s="269">
        <f>ROUND(I171*H171,2)</f>
        <v>0</v>
      </c>
      <c r="K171" s="270"/>
      <c r="L171" s="43"/>
      <c r="M171" s="271" t="s">
        <v>1</v>
      </c>
      <c r="N171" s="272" t="s">
        <v>44</v>
      </c>
      <c r="O171" s="99"/>
      <c r="P171" s="273">
        <f>O171*H171</f>
        <v>0</v>
      </c>
      <c r="Q171" s="273">
        <v>0</v>
      </c>
      <c r="R171" s="273">
        <f>Q171*H171</f>
        <v>0</v>
      </c>
      <c r="S171" s="273">
        <v>0</v>
      </c>
      <c r="T171" s="27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75" t="s">
        <v>535</v>
      </c>
      <c r="AT171" s="275" t="s">
        <v>207</v>
      </c>
      <c r="AU171" s="275" t="s">
        <v>85</v>
      </c>
      <c r="AY171" s="17" t="s">
        <v>204</v>
      </c>
      <c r="BE171" s="160">
        <f>IF(N171="základná",J171,0)</f>
        <v>0</v>
      </c>
      <c r="BF171" s="160">
        <f>IF(N171="znížená",J171,0)</f>
        <v>0</v>
      </c>
      <c r="BG171" s="160">
        <f>IF(N171="zákl. prenesená",J171,0)</f>
        <v>0</v>
      </c>
      <c r="BH171" s="160">
        <f>IF(N171="zníž. prenesená",J171,0)</f>
        <v>0</v>
      </c>
      <c r="BI171" s="160">
        <f>IF(N171="nulová",J171,0)</f>
        <v>0</v>
      </c>
      <c r="BJ171" s="17" t="s">
        <v>90</v>
      </c>
      <c r="BK171" s="160">
        <f>ROUND(I171*H171,2)</f>
        <v>0</v>
      </c>
      <c r="BL171" s="17" t="s">
        <v>535</v>
      </c>
      <c r="BM171" s="275" t="s">
        <v>525</v>
      </c>
    </row>
    <row r="172" s="2" customFormat="1" ht="21.75" customHeight="1">
      <c r="A172" s="40"/>
      <c r="B172" s="41"/>
      <c r="C172" s="310" t="s">
        <v>379</v>
      </c>
      <c r="D172" s="310" t="s">
        <v>392</v>
      </c>
      <c r="E172" s="311" t="s">
        <v>1018</v>
      </c>
      <c r="F172" s="312" t="s">
        <v>1019</v>
      </c>
      <c r="G172" s="313" t="s">
        <v>292</v>
      </c>
      <c r="H172" s="314">
        <v>1</v>
      </c>
      <c r="I172" s="315"/>
      <c r="J172" s="316">
        <f>ROUND(I172*H172,2)</f>
        <v>0</v>
      </c>
      <c r="K172" s="317"/>
      <c r="L172" s="318"/>
      <c r="M172" s="319" t="s">
        <v>1</v>
      </c>
      <c r="N172" s="320" t="s">
        <v>44</v>
      </c>
      <c r="O172" s="99"/>
      <c r="P172" s="273">
        <f>O172*H172</f>
        <v>0</v>
      </c>
      <c r="Q172" s="273">
        <v>0</v>
      </c>
      <c r="R172" s="273">
        <f>Q172*H172</f>
        <v>0</v>
      </c>
      <c r="S172" s="273">
        <v>0</v>
      </c>
      <c r="T172" s="27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75" t="s">
        <v>975</v>
      </c>
      <c r="AT172" s="275" t="s">
        <v>392</v>
      </c>
      <c r="AU172" s="275" t="s">
        <v>85</v>
      </c>
      <c r="AY172" s="17" t="s">
        <v>204</v>
      </c>
      <c r="BE172" s="160">
        <f>IF(N172="základná",J172,0)</f>
        <v>0</v>
      </c>
      <c r="BF172" s="160">
        <f>IF(N172="znížená",J172,0)</f>
        <v>0</v>
      </c>
      <c r="BG172" s="160">
        <f>IF(N172="zákl. prenesená",J172,0)</f>
        <v>0</v>
      </c>
      <c r="BH172" s="160">
        <f>IF(N172="zníž. prenesená",J172,0)</f>
        <v>0</v>
      </c>
      <c r="BI172" s="160">
        <f>IF(N172="nulová",J172,0)</f>
        <v>0</v>
      </c>
      <c r="BJ172" s="17" t="s">
        <v>90</v>
      </c>
      <c r="BK172" s="160">
        <f>ROUND(I172*H172,2)</f>
        <v>0</v>
      </c>
      <c r="BL172" s="17" t="s">
        <v>535</v>
      </c>
      <c r="BM172" s="275" t="s">
        <v>535</v>
      </c>
    </row>
    <row r="173" s="2" customFormat="1" ht="24.15" customHeight="1">
      <c r="A173" s="40"/>
      <c r="B173" s="41"/>
      <c r="C173" s="263" t="s">
        <v>387</v>
      </c>
      <c r="D173" s="263" t="s">
        <v>207</v>
      </c>
      <c r="E173" s="264" t="s">
        <v>1020</v>
      </c>
      <c r="F173" s="265" t="s">
        <v>1021</v>
      </c>
      <c r="G173" s="266" t="s">
        <v>292</v>
      </c>
      <c r="H173" s="267">
        <v>1</v>
      </c>
      <c r="I173" s="268"/>
      <c r="J173" s="269">
        <f>ROUND(I173*H173,2)</f>
        <v>0</v>
      </c>
      <c r="K173" s="270"/>
      <c r="L173" s="43"/>
      <c r="M173" s="271" t="s">
        <v>1</v>
      </c>
      <c r="N173" s="272" t="s">
        <v>44</v>
      </c>
      <c r="O173" s="99"/>
      <c r="P173" s="273">
        <f>O173*H173</f>
        <v>0</v>
      </c>
      <c r="Q173" s="273">
        <v>0</v>
      </c>
      <c r="R173" s="273">
        <f>Q173*H173</f>
        <v>0</v>
      </c>
      <c r="S173" s="273">
        <v>0</v>
      </c>
      <c r="T173" s="27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75" t="s">
        <v>535</v>
      </c>
      <c r="AT173" s="275" t="s">
        <v>207</v>
      </c>
      <c r="AU173" s="275" t="s">
        <v>85</v>
      </c>
      <c r="AY173" s="17" t="s">
        <v>204</v>
      </c>
      <c r="BE173" s="160">
        <f>IF(N173="základná",J173,0)</f>
        <v>0</v>
      </c>
      <c r="BF173" s="160">
        <f>IF(N173="znížená",J173,0)</f>
        <v>0</v>
      </c>
      <c r="BG173" s="160">
        <f>IF(N173="zákl. prenesená",J173,0)</f>
        <v>0</v>
      </c>
      <c r="BH173" s="160">
        <f>IF(N173="zníž. prenesená",J173,0)</f>
        <v>0</v>
      </c>
      <c r="BI173" s="160">
        <f>IF(N173="nulová",J173,0)</f>
        <v>0</v>
      </c>
      <c r="BJ173" s="17" t="s">
        <v>90</v>
      </c>
      <c r="BK173" s="160">
        <f>ROUND(I173*H173,2)</f>
        <v>0</v>
      </c>
      <c r="BL173" s="17" t="s">
        <v>535</v>
      </c>
      <c r="BM173" s="275" t="s">
        <v>546</v>
      </c>
    </row>
    <row r="174" s="2" customFormat="1" ht="16.5" customHeight="1">
      <c r="A174" s="40"/>
      <c r="B174" s="41"/>
      <c r="C174" s="310" t="s">
        <v>391</v>
      </c>
      <c r="D174" s="310" t="s">
        <v>392</v>
      </c>
      <c r="E174" s="311" t="s">
        <v>1022</v>
      </c>
      <c r="F174" s="312" t="s">
        <v>1023</v>
      </c>
      <c r="G174" s="313" t="s">
        <v>292</v>
      </c>
      <c r="H174" s="314">
        <v>1</v>
      </c>
      <c r="I174" s="315"/>
      <c r="J174" s="316">
        <f>ROUND(I174*H174,2)</f>
        <v>0</v>
      </c>
      <c r="K174" s="317"/>
      <c r="L174" s="318"/>
      <c r="M174" s="319" t="s">
        <v>1</v>
      </c>
      <c r="N174" s="320" t="s">
        <v>44</v>
      </c>
      <c r="O174" s="99"/>
      <c r="P174" s="273">
        <f>O174*H174</f>
        <v>0</v>
      </c>
      <c r="Q174" s="273">
        <v>0</v>
      </c>
      <c r="R174" s="273">
        <f>Q174*H174</f>
        <v>0</v>
      </c>
      <c r="S174" s="273">
        <v>0</v>
      </c>
      <c r="T174" s="27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75" t="s">
        <v>975</v>
      </c>
      <c r="AT174" s="275" t="s">
        <v>392</v>
      </c>
      <c r="AU174" s="275" t="s">
        <v>85</v>
      </c>
      <c r="AY174" s="17" t="s">
        <v>204</v>
      </c>
      <c r="BE174" s="160">
        <f>IF(N174="základná",J174,0)</f>
        <v>0</v>
      </c>
      <c r="BF174" s="160">
        <f>IF(N174="znížená",J174,0)</f>
        <v>0</v>
      </c>
      <c r="BG174" s="160">
        <f>IF(N174="zákl. prenesená",J174,0)</f>
        <v>0</v>
      </c>
      <c r="BH174" s="160">
        <f>IF(N174="zníž. prenesená",J174,0)</f>
        <v>0</v>
      </c>
      <c r="BI174" s="160">
        <f>IF(N174="nulová",J174,0)</f>
        <v>0</v>
      </c>
      <c r="BJ174" s="17" t="s">
        <v>90</v>
      </c>
      <c r="BK174" s="160">
        <f>ROUND(I174*H174,2)</f>
        <v>0</v>
      </c>
      <c r="BL174" s="17" t="s">
        <v>535</v>
      </c>
      <c r="BM174" s="275" t="s">
        <v>557</v>
      </c>
    </row>
    <row r="175" s="2" customFormat="1" ht="16.5" customHeight="1">
      <c r="A175" s="40"/>
      <c r="B175" s="41"/>
      <c r="C175" s="263" t="s">
        <v>397</v>
      </c>
      <c r="D175" s="263" t="s">
        <v>207</v>
      </c>
      <c r="E175" s="264" t="s">
        <v>1024</v>
      </c>
      <c r="F175" s="265" t="s">
        <v>1025</v>
      </c>
      <c r="G175" s="266" t="s">
        <v>958</v>
      </c>
      <c r="H175" s="267">
        <v>1</v>
      </c>
      <c r="I175" s="268"/>
      <c r="J175" s="269">
        <f>ROUND(I175*H175,2)</f>
        <v>0</v>
      </c>
      <c r="K175" s="270"/>
      <c r="L175" s="43"/>
      <c r="M175" s="271" t="s">
        <v>1</v>
      </c>
      <c r="N175" s="272" t="s">
        <v>44</v>
      </c>
      <c r="O175" s="99"/>
      <c r="P175" s="273">
        <f>O175*H175</f>
        <v>0</v>
      </c>
      <c r="Q175" s="273">
        <v>0</v>
      </c>
      <c r="R175" s="273">
        <f>Q175*H175</f>
        <v>0</v>
      </c>
      <c r="S175" s="273">
        <v>0</v>
      </c>
      <c r="T175" s="27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75" t="s">
        <v>535</v>
      </c>
      <c r="AT175" s="275" t="s">
        <v>207</v>
      </c>
      <c r="AU175" s="275" t="s">
        <v>85</v>
      </c>
      <c r="AY175" s="17" t="s">
        <v>204</v>
      </c>
      <c r="BE175" s="160">
        <f>IF(N175="základná",J175,0)</f>
        <v>0</v>
      </c>
      <c r="BF175" s="160">
        <f>IF(N175="znížená",J175,0)</f>
        <v>0</v>
      </c>
      <c r="BG175" s="160">
        <f>IF(N175="zákl. prenesená",J175,0)</f>
        <v>0</v>
      </c>
      <c r="BH175" s="160">
        <f>IF(N175="zníž. prenesená",J175,0)</f>
        <v>0</v>
      </c>
      <c r="BI175" s="160">
        <f>IF(N175="nulová",J175,0)</f>
        <v>0</v>
      </c>
      <c r="BJ175" s="17" t="s">
        <v>90</v>
      </c>
      <c r="BK175" s="160">
        <f>ROUND(I175*H175,2)</f>
        <v>0</v>
      </c>
      <c r="BL175" s="17" t="s">
        <v>535</v>
      </c>
      <c r="BM175" s="275" t="s">
        <v>569</v>
      </c>
    </row>
    <row r="176" s="2" customFormat="1" ht="33" customHeight="1">
      <c r="A176" s="40"/>
      <c r="B176" s="41"/>
      <c r="C176" s="310" t="s">
        <v>401</v>
      </c>
      <c r="D176" s="310" t="s">
        <v>392</v>
      </c>
      <c r="E176" s="311" t="s">
        <v>1026</v>
      </c>
      <c r="F176" s="312" t="s">
        <v>1027</v>
      </c>
      <c r="G176" s="313" t="s">
        <v>958</v>
      </c>
      <c r="H176" s="314">
        <v>1</v>
      </c>
      <c r="I176" s="315"/>
      <c r="J176" s="316">
        <f>ROUND(I176*H176,2)</f>
        <v>0</v>
      </c>
      <c r="K176" s="317"/>
      <c r="L176" s="318"/>
      <c r="M176" s="319" t="s">
        <v>1</v>
      </c>
      <c r="N176" s="320" t="s">
        <v>44</v>
      </c>
      <c r="O176" s="99"/>
      <c r="P176" s="273">
        <f>O176*H176</f>
        <v>0</v>
      </c>
      <c r="Q176" s="273">
        <v>0</v>
      </c>
      <c r="R176" s="273">
        <f>Q176*H176</f>
        <v>0</v>
      </c>
      <c r="S176" s="273">
        <v>0</v>
      </c>
      <c r="T176" s="27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75" t="s">
        <v>975</v>
      </c>
      <c r="AT176" s="275" t="s">
        <v>392</v>
      </c>
      <c r="AU176" s="275" t="s">
        <v>85</v>
      </c>
      <c r="AY176" s="17" t="s">
        <v>204</v>
      </c>
      <c r="BE176" s="160">
        <f>IF(N176="základná",J176,0)</f>
        <v>0</v>
      </c>
      <c r="BF176" s="160">
        <f>IF(N176="znížená",J176,0)</f>
        <v>0</v>
      </c>
      <c r="BG176" s="160">
        <f>IF(N176="zákl. prenesená",J176,0)</f>
        <v>0</v>
      </c>
      <c r="BH176" s="160">
        <f>IF(N176="zníž. prenesená",J176,0)</f>
        <v>0</v>
      </c>
      <c r="BI176" s="160">
        <f>IF(N176="nulová",J176,0)</f>
        <v>0</v>
      </c>
      <c r="BJ176" s="17" t="s">
        <v>90</v>
      </c>
      <c r="BK176" s="160">
        <f>ROUND(I176*H176,2)</f>
        <v>0</v>
      </c>
      <c r="BL176" s="17" t="s">
        <v>535</v>
      </c>
      <c r="BM176" s="275" t="s">
        <v>576</v>
      </c>
    </row>
    <row r="177" s="2" customFormat="1" ht="16.5" customHeight="1">
      <c r="A177" s="40"/>
      <c r="B177" s="41"/>
      <c r="C177" s="310" t="s">
        <v>409</v>
      </c>
      <c r="D177" s="310" t="s">
        <v>392</v>
      </c>
      <c r="E177" s="311" t="s">
        <v>1028</v>
      </c>
      <c r="F177" s="312" t="s">
        <v>1029</v>
      </c>
      <c r="G177" s="313" t="s">
        <v>958</v>
      </c>
      <c r="H177" s="314">
        <v>1</v>
      </c>
      <c r="I177" s="315"/>
      <c r="J177" s="316">
        <f>ROUND(I177*H177,2)</f>
        <v>0</v>
      </c>
      <c r="K177" s="317"/>
      <c r="L177" s="318"/>
      <c r="M177" s="319" t="s">
        <v>1</v>
      </c>
      <c r="N177" s="320" t="s">
        <v>44</v>
      </c>
      <c r="O177" s="99"/>
      <c r="P177" s="273">
        <f>O177*H177</f>
        <v>0</v>
      </c>
      <c r="Q177" s="273">
        <v>0</v>
      </c>
      <c r="R177" s="273">
        <f>Q177*H177</f>
        <v>0</v>
      </c>
      <c r="S177" s="273">
        <v>0</v>
      </c>
      <c r="T177" s="27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75" t="s">
        <v>975</v>
      </c>
      <c r="AT177" s="275" t="s">
        <v>392</v>
      </c>
      <c r="AU177" s="275" t="s">
        <v>85</v>
      </c>
      <c r="AY177" s="17" t="s">
        <v>204</v>
      </c>
      <c r="BE177" s="160">
        <f>IF(N177="základná",J177,0)</f>
        <v>0</v>
      </c>
      <c r="BF177" s="160">
        <f>IF(N177="znížená",J177,0)</f>
        <v>0</v>
      </c>
      <c r="BG177" s="160">
        <f>IF(N177="zákl. prenesená",J177,0)</f>
        <v>0</v>
      </c>
      <c r="BH177" s="160">
        <f>IF(N177="zníž. prenesená",J177,0)</f>
        <v>0</v>
      </c>
      <c r="BI177" s="160">
        <f>IF(N177="nulová",J177,0)</f>
        <v>0</v>
      </c>
      <c r="BJ177" s="17" t="s">
        <v>90</v>
      </c>
      <c r="BK177" s="160">
        <f>ROUND(I177*H177,2)</f>
        <v>0</v>
      </c>
      <c r="BL177" s="17" t="s">
        <v>535</v>
      </c>
      <c r="BM177" s="275" t="s">
        <v>584</v>
      </c>
    </row>
    <row r="178" s="2" customFormat="1" ht="16.5" customHeight="1">
      <c r="A178" s="40"/>
      <c r="B178" s="41"/>
      <c r="C178" s="263" t="s">
        <v>411</v>
      </c>
      <c r="D178" s="263" t="s">
        <v>207</v>
      </c>
      <c r="E178" s="264" t="s">
        <v>1030</v>
      </c>
      <c r="F178" s="265" t="s">
        <v>1031</v>
      </c>
      <c r="G178" s="266" t="s">
        <v>292</v>
      </c>
      <c r="H178" s="267">
        <v>2</v>
      </c>
      <c r="I178" s="268"/>
      <c r="J178" s="269">
        <f>ROUND(I178*H178,2)</f>
        <v>0</v>
      </c>
      <c r="K178" s="270"/>
      <c r="L178" s="43"/>
      <c r="M178" s="271" t="s">
        <v>1</v>
      </c>
      <c r="N178" s="272" t="s">
        <v>44</v>
      </c>
      <c r="O178" s="99"/>
      <c r="P178" s="273">
        <f>O178*H178</f>
        <v>0</v>
      </c>
      <c r="Q178" s="273">
        <v>0</v>
      </c>
      <c r="R178" s="273">
        <f>Q178*H178</f>
        <v>0</v>
      </c>
      <c r="S178" s="273">
        <v>0</v>
      </c>
      <c r="T178" s="27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75" t="s">
        <v>535</v>
      </c>
      <c r="AT178" s="275" t="s">
        <v>207</v>
      </c>
      <c r="AU178" s="275" t="s">
        <v>85</v>
      </c>
      <c r="AY178" s="17" t="s">
        <v>204</v>
      </c>
      <c r="BE178" s="160">
        <f>IF(N178="základná",J178,0)</f>
        <v>0</v>
      </c>
      <c r="BF178" s="160">
        <f>IF(N178="znížená",J178,0)</f>
        <v>0</v>
      </c>
      <c r="BG178" s="160">
        <f>IF(N178="zákl. prenesená",J178,0)</f>
        <v>0</v>
      </c>
      <c r="BH178" s="160">
        <f>IF(N178="zníž. prenesená",J178,0)</f>
        <v>0</v>
      </c>
      <c r="BI178" s="160">
        <f>IF(N178="nulová",J178,0)</f>
        <v>0</v>
      </c>
      <c r="BJ178" s="17" t="s">
        <v>90</v>
      </c>
      <c r="BK178" s="160">
        <f>ROUND(I178*H178,2)</f>
        <v>0</v>
      </c>
      <c r="BL178" s="17" t="s">
        <v>535</v>
      </c>
      <c r="BM178" s="275" t="s">
        <v>595</v>
      </c>
    </row>
    <row r="179" s="2" customFormat="1" ht="24.15" customHeight="1">
      <c r="A179" s="40"/>
      <c r="B179" s="41"/>
      <c r="C179" s="263" t="s">
        <v>418</v>
      </c>
      <c r="D179" s="263" t="s">
        <v>207</v>
      </c>
      <c r="E179" s="264" t="s">
        <v>1032</v>
      </c>
      <c r="F179" s="265" t="s">
        <v>1033</v>
      </c>
      <c r="G179" s="266" t="s">
        <v>292</v>
      </c>
      <c r="H179" s="267">
        <v>2</v>
      </c>
      <c r="I179" s="268"/>
      <c r="J179" s="269">
        <f>ROUND(I179*H179,2)</f>
        <v>0</v>
      </c>
      <c r="K179" s="270"/>
      <c r="L179" s="43"/>
      <c r="M179" s="271" t="s">
        <v>1</v>
      </c>
      <c r="N179" s="272" t="s">
        <v>44</v>
      </c>
      <c r="O179" s="99"/>
      <c r="P179" s="273">
        <f>O179*H179</f>
        <v>0</v>
      </c>
      <c r="Q179" s="273">
        <v>0</v>
      </c>
      <c r="R179" s="273">
        <f>Q179*H179</f>
        <v>0</v>
      </c>
      <c r="S179" s="273">
        <v>0</v>
      </c>
      <c r="T179" s="27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75" t="s">
        <v>535</v>
      </c>
      <c r="AT179" s="275" t="s">
        <v>207</v>
      </c>
      <c r="AU179" s="275" t="s">
        <v>85</v>
      </c>
      <c r="AY179" s="17" t="s">
        <v>204</v>
      </c>
      <c r="BE179" s="160">
        <f>IF(N179="základná",J179,0)</f>
        <v>0</v>
      </c>
      <c r="BF179" s="160">
        <f>IF(N179="znížená",J179,0)</f>
        <v>0</v>
      </c>
      <c r="BG179" s="160">
        <f>IF(N179="zákl. prenesená",J179,0)</f>
        <v>0</v>
      </c>
      <c r="BH179" s="160">
        <f>IF(N179="zníž. prenesená",J179,0)</f>
        <v>0</v>
      </c>
      <c r="BI179" s="160">
        <f>IF(N179="nulová",J179,0)</f>
        <v>0</v>
      </c>
      <c r="BJ179" s="17" t="s">
        <v>90</v>
      </c>
      <c r="BK179" s="160">
        <f>ROUND(I179*H179,2)</f>
        <v>0</v>
      </c>
      <c r="BL179" s="17" t="s">
        <v>535</v>
      </c>
      <c r="BM179" s="275" t="s">
        <v>604</v>
      </c>
    </row>
    <row r="180" s="2" customFormat="1" ht="24.15" customHeight="1">
      <c r="A180" s="40"/>
      <c r="B180" s="41"/>
      <c r="C180" s="310" t="s">
        <v>422</v>
      </c>
      <c r="D180" s="310" t="s">
        <v>392</v>
      </c>
      <c r="E180" s="311" t="s">
        <v>1034</v>
      </c>
      <c r="F180" s="312" t="s">
        <v>1035</v>
      </c>
      <c r="G180" s="313" t="s">
        <v>292</v>
      </c>
      <c r="H180" s="314">
        <v>2</v>
      </c>
      <c r="I180" s="315"/>
      <c r="J180" s="316">
        <f>ROUND(I180*H180,2)</f>
        <v>0</v>
      </c>
      <c r="K180" s="317"/>
      <c r="L180" s="318"/>
      <c r="M180" s="319" t="s">
        <v>1</v>
      </c>
      <c r="N180" s="320" t="s">
        <v>44</v>
      </c>
      <c r="O180" s="99"/>
      <c r="P180" s="273">
        <f>O180*H180</f>
        <v>0</v>
      </c>
      <c r="Q180" s="273">
        <v>0</v>
      </c>
      <c r="R180" s="273">
        <f>Q180*H180</f>
        <v>0</v>
      </c>
      <c r="S180" s="273">
        <v>0</v>
      </c>
      <c r="T180" s="27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75" t="s">
        <v>975</v>
      </c>
      <c r="AT180" s="275" t="s">
        <v>392</v>
      </c>
      <c r="AU180" s="275" t="s">
        <v>85</v>
      </c>
      <c r="AY180" s="17" t="s">
        <v>204</v>
      </c>
      <c r="BE180" s="160">
        <f>IF(N180="základná",J180,0)</f>
        <v>0</v>
      </c>
      <c r="BF180" s="160">
        <f>IF(N180="znížená",J180,0)</f>
        <v>0</v>
      </c>
      <c r="BG180" s="160">
        <f>IF(N180="zákl. prenesená",J180,0)</f>
        <v>0</v>
      </c>
      <c r="BH180" s="160">
        <f>IF(N180="zníž. prenesená",J180,0)</f>
        <v>0</v>
      </c>
      <c r="BI180" s="160">
        <f>IF(N180="nulová",J180,0)</f>
        <v>0</v>
      </c>
      <c r="BJ180" s="17" t="s">
        <v>90</v>
      </c>
      <c r="BK180" s="160">
        <f>ROUND(I180*H180,2)</f>
        <v>0</v>
      </c>
      <c r="BL180" s="17" t="s">
        <v>535</v>
      </c>
      <c r="BM180" s="275" t="s">
        <v>618</v>
      </c>
    </row>
    <row r="181" s="2" customFormat="1" ht="16.5" customHeight="1">
      <c r="A181" s="40"/>
      <c r="B181" s="41"/>
      <c r="C181" s="263" t="s">
        <v>429</v>
      </c>
      <c r="D181" s="263" t="s">
        <v>207</v>
      </c>
      <c r="E181" s="264" t="s">
        <v>1036</v>
      </c>
      <c r="F181" s="265" t="s">
        <v>1037</v>
      </c>
      <c r="G181" s="266" t="s">
        <v>292</v>
      </c>
      <c r="H181" s="267">
        <v>1</v>
      </c>
      <c r="I181" s="268"/>
      <c r="J181" s="269">
        <f>ROUND(I181*H181,2)</f>
        <v>0</v>
      </c>
      <c r="K181" s="270"/>
      <c r="L181" s="43"/>
      <c r="M181" s="271" t="s">
        <v>1</v>
      </c>
      <c r="N181" s="272" t="s">
        <v>44</v>
      </c>
      <c r="O181" s="99"/>
      <c r="P181" s="273">
        <f>O181*H181</f>
        <v>0</v>
      </c>
      <c r="Q181" s="273">
        <v>0</v>
      </c>
      <c r="R181" s="273">
        <f>Q181*H181</f>
        <v>0</v>
      </c>
      <c r="S181" s="273">
        <v>0</v>
      </c>
      <c r="T181" s="27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75" t="s">
        <v>535</v>
      </c>
      <c r="AT181" s="275" t="s">
        <v>207</v>
      </c>
      <c r="AU181" s="275" t="s">
        <v>85</v>
      </c>
      <c r="AY181" s="17" t="s">
        <v>204</v>
      </c>
      <c r="BE181" s="160">
        <f>IF(N181="základná",J181,0)</f>
        <v>0</v>
      </c>
      <c r="BF181" s="160">
        <f>IF(N181="znížená",J181,0)</f>
        <v>0</v>
      </c>
      <c r="BG181" s="160">
        <f>IF(N181="zákl. prenesená",J181,0)</f>
        <v>0</v>
      </c>
      <c r="BH181" s="160">
        <f>IF(N181="zníž. prenesená",J181,0)</f>
        <v>0</v>
      </c>
      <c r="BI181" s="160">
        <f>IF(N181="nulová",J181,0)</f>
        <v>0</v>
      </c>
      <c r="BJ181" s="17" t="s">
        <v>90</v>
      </c>
      <c r="BK181" s="160">
        <f>ROUND(I181*H181,2)</f>
        <v>0</v>
      </c>
      <c r="BL181" s="17" t="s">
        <v>535</v>
      </c>
      <c r="BM181" s="275" t="s">
        <v>636</v>
      </c>
    </row>
    <row r="182" s="2" customFormat="1" ht="16.5" customHeight="1">
      <c r="A182" s="40"/>
      <c r="B182" s="41"/>
      <c r="C182" s="310" t="s">
        <v>434</v>
      </c>
      <c r="D182" s="310" t="s">
        <v>392</v>
      </c>
      <c r="E182" s="311" t="s">
        <v>1176</v>
      </c>
      <c r="F182" s="312" t="s">
        <v>1176</v>
      </c>
      <c r="G182" s="313" t="s">
        <v>292</v>
      </c>
      <c r="H182" s="314">
        <v>1</v>
      </c>
      <c r="I182" s="315"/>
      <c r="J182" s="316">
        <f>ROUND(I182*H182,2)</f>
        <v>0</v>
      </c>
      <c r="K182" s="317"/>
      <c r="L182" s="318"/>
      <c r="M182" s="319" t="s">
        <v>1</v>
      </c>
      <c r="N182" s="320" t="s">
        <v>44</v>
      </c>
      <c r="O182" s="99"/>
      <c r="P182" s="273">
        <f>O182*H182</f>
        <v>0</v>
      </c>
      <c r="Q182" s="273">
        <v>0</v>
      </c>
      <c r="R182" s="273">
        <f>Q182*H182</f>
        <v>0</v>
      </c>
      <c r="S182" s="273">
        <v>0</v>
      </c>
      <c r="T182" s="27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75" t="s">
        <v>975</v>
      </c>
      <c r="AT182" s="275" t="s">
        <v>392</v>
      </c>
      <c r="AU182" s="275" t="s">
        <v>85</v>
      </c>
      <c r="AY182" s="17" t="s">
        <v>204</v>
      </c>
      <c r="BE182" s="160">
        <f>IF(N182="základná",J182,0)</f>
        <v>0</v>
      </c>
      <c r="BF182" s="160">
        <f>IF(N182="znížená",J182,0)</f>
        <v>0</v>
      </c>
      <c r="BG182" s="160">
        <f>IF(N182="zákl. prenesená",J182,0)</f>
        <v>0</v>
      </c>
      <c r="BH182" s="160">
        <f>IF(N182="zníž. prenesená",J182,0)</f>
        <v>0</v>
      </c>
      <c r="BI182" s="160">
        <f>IF(N182="nulová",J182,0)</f>
        <v>0</v>
      </c>
      <c r="BJ182" s="17" t="s">
        <v>90</v>
      </c>
      <c r="BK182" s="160">
        <f>ROUND(I182*H182,2)</f>
        <v>0</v>
      </c>
      <c r="BL182" s="17" t="s">
        <v>535</v>
      </c>
      <c r="BM182" s="275" t="s">
        <v>645</v>
      </c>
    </row>
    <row r="183" s="2" customFormat="1" ht="16.5" customHeight="1">
      <c r="A183" s="40"/>
      <c r="B183" s="41"/>
      <c r="C183" s="263" t="s">
        <v>439</v>
      </c>
      <c r="D183" s="263" t="s">
        <v>207</v>
      </c>
      <c r="E183" s="264" t="s">
        <v>1040</v>
      </c>
      <c r="F183" s="265" t="s">
        <v>1041</v>
      </c>
      <c r="G183" s="266" t="s">
        <v>341</v>
      </c>
      <c r="H183" s="267">
        <v>2.5600000000000001</v>
      </c>
      <c r="I183" s="268"/>
      <c r="J183" s="269">
        <f>ROUND(I183*H183,2)</f>
        <v>0</v>
      </c>
      <c r="K183" s="270"/>
      <c r="L183" s="43"/>
      <c r="M183" s="271" t="s">
        <v>1</v>
      </c>
      <c r="N183" s="272" t="s">
        <v>44</v>
      </c>
      <c r="O183" s="99"/>
      <c r="P183" s="273">
        <f>O183*H183</f>
        <v>0</v>
      </c>
      <c r="Q183" s="273">
        <v>0</v>
      </c>
      <c r="R183" s="273">
        <f>Q183*H183</f>
        <v>0</v>
      </c>
      <c r="S183" s="273">
        <v>0</v>
      </c>
      <c r="T183" s="27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75" t="s">
        <v>535</v>
      </c>
      <c r="AT183" s="275" t="s">
        <v>207</v>
      </c>
      <c r="AU183" s="275" t="s">
        <v>85</v>
      </c>
      <c r="AY183" s="17" t="s">
        <v>204</v>
      </c>
      <c r="BE183" s="160">
        <f>IF(N183="základná",J183,0)</f>
        <v>0</v>
      </c>
      <c r="BF183" s="160">
        <f>IF(N183="znížená",J183,0)</f>
        <v>0</v>
      </c>
      <c r="BG183" s="160">
        <f>IF(N183="zákl. prenesená",J183,0)</f>
        <v>0</v>
      </c>
      <c r="BH183" s="160">
        <f>IF(N183="zníž. prenesená",J183,0)</f>
        <v>0</v>
      </c>
      <c r="BI183" s="160">
        <f>IF(N183="nulová",J183,0)</f>
        <v>0</v>
      </c>
      <c r="BJ183" s="17" t="s">
        <v>90</v>
      </c>
      <c r="BK183" s="160">
        <f>ROUND(I183*H183,2)</f>
        <v>0</v>
      </c>
      <c r="BL183" s="17" t="s">
        <v>535</v>
      </c>
      <c r="BM183" s="275" t="s">
        <v>653</v>
      </c>
    </row>
    <row r="184" s="2" customFormat="1" ht="16.5" customHeight="1">
      <c r="A184" s="40"/>
      <c r="B184" s="41"/>
      <c r="C184" s="310" t="s">
        <v>444</v>
      </c>
      <c r="D184" s="310" t="s">
        <v>392</v>
      </c>
      <c r="E184" s="311" t="s">
        <v>1042</v>
      </c>
      <c r="F184" s="312" t="s">
        <v>1043</v>
      </c>
      <c r="G184" s="313" t="s">
        <v>341</v>
      </c>
      <c r="H184" s="314">
        <v>2.5600000000000001</v>
      </c>
      <c r="I184" s="315"/>
      <c r="J184" s="316">
        <f>ROUND(I184*H184,2)</f>
        <v>0</v>
      </c>
      <c r="K184" s="317"/>
      <c r="L184" s="318"/>
      <c r="M184" s="319" t="s">
        <v>1</v>
      </c>
      <c r="N184" s="320" t="s">
        <v>44</v>
      </c>
      <c r="O184" s="99"/>
      <c r="P184" s="273">
        <f>O184*H184</f>
        <v>0</v>
      </c>
      <c r="Q184" s="273">
        <v>0</v>
      </c>
      <c r="R184" s="273">
        <f>Q184*H184</f>
        <v>0</v>
      </c>
      <c r="S184" s="273">
        <v>0</v>
      </c>
      <c r="T184" s="27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75" t="s">
        <v>975</v>
      </c>
      <c r="AT184" s="275" t="s">
        <v>392</v>
      </c>
      <c r="AU184" s="275" t="s">
        <v>85</v>
      </c>
      <c r="AY184" s="17" t="s">
        <v>204</v>
      </c>
      <c r="BE184" s="160">
        <f>IF(N184="základná",J184,0)</f>
        <v>0</v>
      </c>
      <c r="BF184" s="160">
        <f>IF(N184="znížená",J184,0)</f>
        <v>0</v>
      </c>
      <c r="BG184" s="160">
        <f>IF(N184="zákl. prenesená",J184,0)</f>
        <v>0</v>
      </c>
      <c r="BH184" s="160">
        <f>IF(N184="zníž. prenesená",J184,0)</f>
        <v>0</v>
      </c>
      <c r="BI184" s="160">
        <f>IF(N184="nulová",J184,0)</f>
        <v>0</v>
      </c>
      <c r="BJ184" s="17" t="s">
        <v>90</v>
      </c>
      <c r="BK184" s="160">
        <f>ROUND(I184*H184,2)</f>
        <v>0</v>
      </c>
      <c r="BL184" s="17" t="s">
        <v>535</v>
      </c>
      <c r="BM184" s="275" t="s">
        <v>667</v>
      </c>
    </row>
    <row r="185" s="2" customFormat="1" ht="24.15" customHeight="1">
      <c r="A185" s="40"/>
      <c r="B185" s="41"/>
      <c r="C185" s="263" t="s">
        <v>449</v>
      </c>
      <c r="D185" s="263" t="s">
        <v>207</v>
      </c>
      <c r="E185" s="264" t="s">
        <v>1044</v>
      </c>
      <c r="F185" s="265" t="s">
        <v>1045</v>
      </c>
      <c r="G185" s="266" t="s">
        <v>341</v>
      </c>
      <c r="H185" s="267">
        <v>3.1200000000000001</v>
      </c>
      <c r="I185" s="268"/>
      <c r="J185" s="269">
        <f>ROUND(I185*H185,2)</f>
        <v>0</v>
      </c>
      <c r="K185" s="270"/>
      <c r="L185" s="43"/>
      <c r="M185" s="271" t="s">
        <v>1</v>
      </c>
      <c r="N185" s="272" t="s">
        <v>44</v>
      </c>
      <c r="O185" s="99"/>
      <c r="P185" s="273">
        <f>O185*H185</f>
        <v>0</v>
      </c>
      <c r="Q185" s="273">
        <v>0</v>
      </c>
      <c r="R185" s="273">
        <f>Q185*H185</f>
        <v>0</v>
      </c>
      <c r="S185" s="273">
        <v>0</v>
      </c>
      <c r="T185" s="27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75" t="s">
        <v>535</v>
      </c>
      <c r="AT185" s="275" t="s">
        <v>207</v>
      </c>
      <c r="AU185" s="275" t="s">
        <v>85</v>
      </c>
      <c r="AY185" s="17" t="s">
        <v>204</v>
      </c>
      <c r="BE185" s="160">
        <f>IF(N185="základná",J185,0)</f>
        <v>0</v>
      </c>
      <c r="BF185" s="160">
        <f>IF(N185="znížená",J185,0)</f>
        <v>0</v>
      </c>
      <c r="BG185" s="160">
        <f>IF(N185="zákl. prenesená",J185,0)</f>
        <v>0</v>
      </c>
      <c r="BH185" s="160">
        <f>IF(N185="zníž. prenesená",J185,0)</f>
        <v>0</v>
      </c>
      <c r="BI185" s="160">
        <f>IF(N185="nulová",J185,0)</f>
        <v>0</v>
      </c>
      <c r="BJ185" s="17" t="s">
        <v>90</v>
      </c>
      <c r="BK185" s="160">
        <f>ROUND(I185*H185,2)</f>
        <v>0</v>
      </c>
      <c r="BL185" s="17" t="s">
        <v>535</v>
      </c>
      <c r="BM185" s="275" t="s">
        <v>683</v>
      </c>
    </row>
    <row r="186" s="2" customFormat="1" ht="16.5" customHeight="1">
      <c r="A186" s="40"/>
      <c r="B186" s="41"/>
      <c r="C186" s="310" t="s">
        <v>454</v>
      </c>
      <c r="D186" s="310" t="s">
        <v>392</v>
      </c>
      <c r="E186" s="311" t="s">
        <v>1046</v>
      </c>
      <c r="F186" s="312" t="s">
        <v>1047</v>
      </c>
      <c r="G186" s="313" t="s">
        <v>341</v>
      </c>
      <c r="H186" s="314">
        <v>3.1200000000000001</v>
      </c>
      <c r="I186" s="315"/>
      <c r="J186" s="316">
        <f>ROUND(I186*H186,2)</f>
        <v>0</v>
      </c>
      <c r="K186" s="317"/>
      <c r="L186" s="318"/>
      <c r="M186" s="319" t="s">
        <v>1</v>
      </c>
      <c r="N186" s="320" t="s">
        <v>44</v>
      </c>
      <c r="O186" s="99"/>
      <c r="P186" s="273">
        <f>O186*H186</f>
        <v>0</v>
      </c>
      <c r="Q186" s="273">
        <v>0</v>
      </c>
      <c r="R186" s="273">
        <f>Q186*H186</f>
        <v>0</v>
      </c>
      <c r="S186" s="273">
        <v>0</v>
      </c>
      <c r="T186" s="27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75" t="s">
        <v>975</v>
      </c>
      <c r="AT186" s="275" t="s">
        <v>392</v>
      </c>
      <c r="AU186" s="275" t="s">
        <v>85</v>
      </c>
      <c r="AY186" s="17" t="s">
        <v>204</v>
      </c>
      <c r="BE186" s="160">
        <f>IF(N186="základná",J186,0)</f>
        <v>0</v>
      </c>
      <c r="BF186" s="160">
        <f>IF(N186="znížená",J186,0)</f>
        <v>0</v>
      </c>
      <c r="BG186" s="160">
        <f>IF(N186="zákl. prenesená",J186,0)</f>
        <v>0</v>
      </c>
      <c r="BH186" s="160">
        <f>IF(N186="zníž. prenesená",J186,0)</f>
        <v>0</v>
      </c>
      <c r="BI186" s="160">
        <f>IF(N186="nulová",J186,0)</f>
        <v>0</v>
      </c>
      <c r="BJ186" s="17" t="s">
        <v>90</v>
      </c>
      <c r="BK186" s="160">
        <f>ROUND(I186*H186,2)</f>
        <v>0</v>
      </c>
      <c r="BL186" s="17" t="s">
        <v>535</v>
      </c>
      <c r="BM186" s="275" t="s">
        <v>695</v>
      </c>
    </row>
    <row r="187" s="2" customFormat="1" ht="24.15" customHeight="1">
      <c r="A187" s="40"/>
      <c r="B187" s="41"/>
      <c r="C187" s="263" t="s">
        <v>458</v>
      </c>
      <c r="D187" s="263" t="s">
        <v>207</v>
      </c>
      <c r="E187" s="264" t="s">
        <v>1048</v>
      </c>
      <c r="F187" s="265" t="s">
        <v>1049</v>
      </c>
      <c r="G187" s="266" t="s">
        <v>341</v>
      </c>
      <c r="H187" s="267">
        <v>2.5600000000000001</v>
      </c>
      <c r="I187" s="268"/>
      <c r="J187" s="269">
        <f>ROUND(I187*H187,2)</f>
        <v>0</v>
      </c>
      <c r="K187" s="270"/>
      <c r="L187" s="43"/>
      <c r="M187" s="271" t="s">
        <v>1</v>
      </c>
      <c r="N187" s="272" t="s">
        <v>44</v>
      </c>
      <c r="O187" s="99"/>
      <c r="P187" s="273">
        <f>O187*H187</f>
        <v>0</v>
      </c>
      <c r="Q187" s="273">
        <v>0</v>
      </c>
      <c r="R187" s="273">
        <f>Q187*H187</f>
        <v>0</v>
      </c>
      <c r="S187" s="273">
        <v>0</v>
      </c>
      <c r="T187" s="27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75" t="s">
        <v>535</v>
      </c>
      <c r="AT187" s="275" t="s">
        <v>207</v>
      </c>
      <c r="AU187" s="275" t="s">
        <v>85</v>
      </c>
      <c r="AY187" s="17" t="s">
        <v>204</v>
      </c>
      <c r="BE187" s="160">
        <f>IF(N187="základná",J187,0)</f>
        <v>0</v>
      </c>
      <c r="BF187" s="160">
        <f>IF(N187="znížená",J187,0)</f>
        <v>0</v>
      </c>
      <c r="BG187" s="160">
        <f>IF(N187="zákl. prenesená",J187,0)</f>
        <v>0</v>
      </c>
      <c r="BH187" s="160">
        <f>IF(N187="zníž. prenesená",J187,0)</f>
        <v>0</v>
      </c>
      <c r="BI187" s="160">
        <f>IF(N187="nulová",J187,0)</f>
        <v>0</v>
      </c>
      <c r="BJ187" s="17" t="s">
        <v>90</v>
      </c>
      <c r="BK187" s="160">
        <f>ROUND(I187*H187,2)</f>
        <v>0</v>
      </c>
      <c r="BL187" s="17" t="s">
        <v>535</v>
      </c>
      <c r="BM187" s="275" t="s">
        <v>1050</v>
      </c>
    </row>
    <row r="188" s="2" customFormat="1" ht="21.75" customHeight="1">
      <c r="A188" s="40"/>
      <c r="B188" s="41"/>
      <c r="C188" s="310" t="s">
        <v>464</v>
      </c>
      <c r="D188" s="310" t="s">
        <v>392</v>
      </c>
      <c r="E188" s="311" t="s">
        <v>1051</v>
      </c>
      <c r="F188" s="312" t="s">
        <v>1052</v>
      </c>
      <c r="G188" s="313" t="s">
        <v>341</v>
      </c>
      <c r="H188" s="314">
        <v>2.5600000000000001</v>
      </c>
      <c r="I188" s="315"/>
      <c r="J188" s="316">
        <f>ROUND(I188*H188,2)</f>
        <v>0</v>
      </c>
      <c r="K188" s="317"/>
      <c r="L188" s="318"/>
      <c r="M188" s="319" t="s">
        <v>1</v>
      </c>
      <c r="N188" s="320" t="s">
        <v>44</v>
      </c>
      <c r="O188" s="99"/>
      <c r="P188" s="273">
        <f>O188*H188</f>
        <v>0</v>
      </c>
      <c r="Q188" s="273">
        <v>0</v>
      </c>
      <c r="R188" s="273">
        <f>Q188*H188</f>
        <v>0</v>
      </c>
      <c r="S188" s="273">
        <v>0</v>
      </c>
      <c r="T188" s="27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75" t="s">
        <v>975</v>
      </c>
      <c r="AT188" s="275" t="s">
        <v>392</v>
      </c>
      <c r="AU188" s="275" t="s">
        <v>85</v>
      </c>
      <c r="AY188" s="17" t="s">
        <v>204</v>
      </c>
      <c r="BE188" s="160">
        <f>IF(N188="základná",J188,0)</f>
        <v>0</v>
      </c>
      <c r="BF188" s="160">
        <f>IF(N188="znížená",J188,0)</f>
        <v>0</v>
      </c>
      <c r="BG188" s="160">
        <f>IF(N188="zákl. prenesená",J188,0)</f>
        <v>0</v>
      </c>
      <c r="BH188" s="160">
        <f>IF(N188="zníž. prenesená",J188,0)</f>
        <v>0</v>
      </c>
      <c r="BI188" s="160">
        <f>IF(N188="nulová",J188,0)</f>
        <v>0</v>
      </c>
      <c r="BJ188" s="17" t="s">
        <v>90</v>
      </c>
      <c r="BK188" s="160">
        <f>ROUND(I188*H188,2)</f>
        <v>0</v>
      </c>
      <c r="BL188" s="17" t="s">
        <v>535</v>
      </c>
      <c r="BM188" s="275" t="s">
        <v>1053</v>
      </c>
    </row>
    <row r="189" s="2" customFormat="1" ht="24.15" customHeight="1">
      <c r="A189" s="40"/>
      <c r="B189" s="41"/>
      <c r="C189" s="263" t="s">
        <v>468</v>
      </c>
      <c r="D189" s="263" t="s">
        <v>207</v>
      </c>
      <c r="E189" s="264" t="s">
        <v>1054</v>
      </c>
      <c r="F189" s="265" t="s">
        <v>1055</v>
      </c>
      <c r="G189" s="266" t="s">
        <v>341</v>
      </c>
      <c r="H189" s="267">
        <v>24.960000000000001</v>
      </c>
      <c r="I189" s="268"/>
      <c r="J189" s="269">
        <f>ROUND(I189*H189,2)</f>
        <v>0</v>
      </c>
      <c r="K189" s="270"/>
      <c r="L189" s="43"/>
      <c r="M189" s="271" t="s">
        <v>1</v>
      </c>
      <c r="N189" s="272" t="s">
        <v>44</v>
      </c>
      <c r="O189" s="99"/>
      <c r="P189" s="273">
        <f>O189*H189</f>
        <v>0</v>
      </c>
      <c r="Q189" s="273">
        <v>0</v>
      </c>
      <c r="R189" s="273">
        <f>Q189*H189</f>
        <v>0</v>
      </c>
      <c r="S189" s="273">
        <v>0</v>
      </c>
      <c r="T189" s="27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75" t="s">
        <v>535</v>
      </c>
      <c r="AT189" s="275" t="s">
        <v>207</v>
      </c>
      <c r="AU189" s="275" t="s">
        <v>85</v>
      </c>
      <c r="AY189" s="17" t="s">
        <v>204</v>
      </c>
      <c r="BE189" s="160">
        <f>IF(N189="základná",J189,0)</f>
        <v>0</v>
      </c>
      <c r="BF189" s="160">
        <f>IF(N189="znížená",J189,0)</f>
        <v>0</v>
      </c>
      <c r="BG189" s="160">
        <f>IF(N189="zákl. prenesená",J189,0)</f>
        <v>0</v>
      </c>
      <c r="BH189" s="160">
        <f>IF(N189="zníž. prenesená",J189,0)</f>
        <v>0</v>
      </c>
      <c r="BI189" s="160">
        <f>IF(N189="nulová",J189,0)</f>
        <v>0</v>
      </c>
      <c r="BJ189" s="17" t="s">
        <v>90</v>
      </c>
      <c r="BK189" s="160">
        <f>ROUND(I189*H189,2)</f>
        <v>0</v>
      </c>
      <c r="BL189" s="17" t="s">
        <v>535</v>
      </c>
      <c r="BM189" s="275" t="s">
        <v>1056</v>
      </c>
    </row>
    <row r="190" s="2" customFormat="1" ht="21.75" customHeight="1">
      <c r="A190" s="40"/>
      <c r="B190" s="41"/>
      <c r="C190" s="310" t="s">
        <v>472</v>
      </c>
      <c r="D190" s="310" t="s">
        <v>392</v>
      </c>
      <c r="E190" s="311" t="s">
        <v>1057</v>
      </c>
      <c r="F190" s="312" t="s">
        <v>1058</v>
      </c>
      <c r="G190" s="313" t="s">
        <v>341</v>
      </c>
      <c r="H190" s="314">
        <v>24.960000000000001</v>
      </c>
      <c r="I190" s="315"/>
      <c r="J190" s="316">
        <f>ROUND(I190*H190,2)</f>
        <v>0</v>
      </c>
      <c r="K190" s="317"/>
      <c r="L190" s="318"/>
      <c r="M190" s="319" t="s">
        <v>1</v>
      </c>
      <c r="N190" s="320" t="s">
        <v>44</v>
      </c>
      <c r="O190" s="99"/>
      <c r="P190" s="273">
        <f>O190*H190</f>
        <v>0</v>
      </c>
      <c r="Q190" s="273">
        <v>0</v>
      </c>
      <c r="R190" s="273">
        <f>Q190*H190</f>
        <v>0</v>
      </c>
      <c r="S190" s="273">
        <v>0</v>
      </c>
      <c r="T190" s="27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75" t="s">
        <v>975</v>
      </c>
      <c r="AT190" s="275" t="s">
        <v>392</v>
      </c>
      <c r="AU190" s="275" t="s">
        <v>85</v>
      </c>
      <c r="AY190" s="17" t="s">
        <v>204</v>
      </c>
      <c r="BE190" s="160">
        <f>IF(N190="základná",J190,0)</f>
        <v>0</v>
      </c>
      <c r="BF190" s="160">
        <f>IF(N190="znížená",J190,0)</f>
        <v>0</v>
      </c>
      <c r="BG190" s="160">
        <f>IF(N190="zákl. prenesená",J190,0)</f>
        <v>0</v>
      </c>
      <c r="BH190" s="160">
        <f>IF(N190="zníž. prenesená",J190,0)</f>
        <v>0</v>
      </c>
      <c r="BI190" s="160">
        <f>IF(N190="nulová",J190,0)</f>
        <v>0</v>
      </c>
      <c r="BJ190" s="17" t="s">
        <v>90</v>
      </c>
      <c r="BK190" s="160">
        <f>ROUND(I190*H190,2)</f>
        <v>0</v>
      </c>
      <c r="BL190" s="17" t="s">
        <v>535</v>
      </c>
      <c r="BM190" s="275" t="s">
        <v>1059</v>
      </c>
    </row>
    <row r="191" s="2" customFormat="1" ht="24.15" customHeight="1">
      <c r="A191" s="40"/>
      <c r="B191" s="41"/>
      <c r="C191" s="263" t="s">
        <v>476</v>
      </c>
      <c r="D191" s="263" t="s">
        <v>207</v>
      </c>
      <c r="E191" s="264" t="s">
        <v>1060</v>
      </c>
      <c r="F191" s="265" t="s">
        <v>1061</v>
      </c>
      <c r="G191" s="266" t="s">
        <v>341</v>
      </c>
      <c r="H191" s="267">
        <v>9.3599999999999994</v>
      </c>
      <c r="I191" s="268"/>
      <c r="J191" s="269">
        <f>ROUND(I191*H191,2)</f>
        <v>0</v>
      </c>
      <c r="K191" s="270"/>
      <c r="L191" s="43"/>
      <c r="M191" s="271" t="s">
        <v>1</v>
      </c>
      <c r="N191" s="272" t="s">
        <v>44</v>
      </c>
      <c r="O191" s="99"/>
      <c r="P191" s="273">
        <f>O191*H191</f>
        <v>0</v>
      </c>
      <c r="Q191" s="273">
        <v>0</v>
      </c>
      <c r="R191" s="273">
        <f>Q191*H191</f>
        <v>0</v>
      </c>
      <c r="S191" s="273">
        <v>0</v>
      </c>
      <c r="T191" s="27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75" t="s">
        <v>535</v>
      </c>
      <c r="AT191" s="275" t="s">
        <v>207</v>
      </c>
      <c r="AU191" s="275" t="s">
        <v>85</v>
      </c>
      <c r="AY191" s="17" t="s">
        <v>204</v>
      </c>
      <c r="BE191" s="160">
        <f>IF(N191="základná",J191,0)</f>
        <v>0</v>
      </c>
      <c r="BF191" s="160">
        <f>IF(N191="znížená",J191,0)</f>
        <v>0</v>
      </c>
      <c r="BG191" s="160">
        <f>IF(N191="zákl. prenesená",J191,0)</f>
        <v>0</v>
      </c>
      <c r="BH191" s="160">
        <f>IF(N191="zníž. prenesená",J191,0)</f>
        <v>0</v>
      </c>
      <c r="BI191" s="160">
        <f>IF(N191="nulová",J191,0)</f>
        <v>0</v>
      </c>
      <c r="BJ191" s="17" t="s">
        <v>90</v>
      </c>
      <c r="BK191" s="160">
        <f>ROUND(I191*H191,2)</f>
        <v>0</v>
      </c>
      <c r="BL191" s="17" t="s">
        <v>535</v>
      </c>
      <c r="BM191" s="275" t="s">
        <v>1062</v>
      </c>
    </row>
    <row r="192" s="2" customFormat="1" ht="21.75" customHeight="1">
      <c r="A192" s="40"/>
      <c r="B192" s="41"/>
      <c r="C192" s="310" t="s">
        <v>480</v>
      </c>
      <c r="D192" s="310" t="s">
        <v>392</v>
      </c>
      <c r="E192" s="311" t="s">
        <v>1063</v>
      </c>
      <c r="F192" s="312" t="s">
        <v>1064</v>
      </c>
      <c r="G192" s="313" t="s">
        <v>341</v>
      </c>
      <c r="H192" s="314">
        <v>9.3599999999999994</v>
      </c>
      <c r="I192" s="315"/>
      <c r="J192" s="316">
        <f>ROUND(I192*H192,2)</f>
        <v>0</v>
      </c>
      <c r="K192" s="317"/>
      <c r="L192" s="318"/>
      <c r="M192" s="319" t="s">
        <v>1</v>
      </c>
      <c r="N192" s="320" t="s">
        <v>44</v>
      </c>
      <c r="O192" s="99"/>
      <c r="P192" s="273">
        <f>O192*H192</f>
        <v>0</v>
      </c>
      <c r="Q192" s="273">
        <v>0</v>
      </c>
      <c r="R192" s="273">
        <f>Q192*H192</f>
        <v>0</v>
      </c>
      <c r="S192" s="273">
        <v>0</v>
      </c>
      <c r="T192" s="27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75" t="s">
        <v>975</v>
      </c>
      <c r="AT192" s="275" t="s">
        <v>392</v>
      </c>
      <c r="AU192" s="275" t="s">
        <v>85</v>
      </c>
      <c r="AY192" s="17" t="s">
        <v>204</v>
      </c>
      <c r="BE192" s="160">
        <f>IF(N192="základná",J192,0)</f>
        <v>0</v>
      </c>
      <c r="BF192" s="160">
        <f>IF(N192="znížená",J192,0)</f>
        <v>0</v>
      </c>
      <c r="BG192" s="160">
        <f>IF(N192="zákl. prenesená",J192,0)</f>
        <v>0</v>
      </c>
      <c r="BH192" s="160">
        <f>IF(N192="zníž. prenesená",J192,0)</f>
        <v>0</v>
      </c>
      <c r="BI192" s="160">
        <f>IF(N192="nulová",J192,0)</f>
        <v>0</v>
      </c>
      <c r="BJ192" s="17" t="s">
        <v>90</v>
      </c>
      <c r="BK192" s="160">
        <f>ROUND(I192*H192,2)</f>
        <v>0</v>
      </c>
      <c r="BL192" s="17" t="s">
        <v>535</v>
      </c>
      <c r="BM192" s="275" t="s">
        <v>1065</v>
      </c>
    </row>
    <row r="193" s="2" customFormat="1" ht="24.15" customHeight="1">
      <c r="A193" s="40"/>
      <c r="B193" s="41"/>
      <c r="C193" s="263" t="s">
        <v>486</v>
      </c>
      <c r="D193" s="263" t="s">
        <v>207</v>
      </c>
      <c r="E193" s="264" t="s">
        <v>1066</v>
      </c>
      <c r="F193" s="265" t="s">
        <v>1067</v>
      </c>
      <c r="G193" s="266" t="s">
        <v>341</v>
      </c>
      <c r="H193" s="267">
        <v>6.2400000000000002</v>
      </c>
      <c r="I193" s="268"/>
      <c r="J193" s="269">
        <f>ROUND(I193*H193,2)</f>
        <v>0</v>
      </c>
      <c r="K193" s="270"/>
      <c r="L193" s="43"/>
      <c r="M193" s="271" t="s">
        <v>1</v>
      </c>
      <c r="N193" s="272" t="s">
        <v>44</v>
      </c>
      <c r="O193" s="99"/>
      <c r="P193" s="273">
        <f>O193*H193</f>
        <v>0</v>
      </c>
      <c r="Q193" s="273">
        <v>0</v>
      </c>
      <c r="R193" s="273">
        <f>Q193*H193</f>
        <v>0</v>
      </c>
      <c r="S193" s="273">
        <v>0</v>
      </c>
      <c r="T193" s="27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75" t="s">
        <v>535</v>
      </c>
      <c r="AT193" s="275" t="s">
        <v>207</v>
      </c>
      <c r="AU193" s="275" t="s">
        <v>85</v>
      </c>
      <c r="AY193" s="17" t="s">
        <v>204</v>
      </c>
      <c r="BE193" s="160">
        <f>IF(N193="základná",J193,0)</f>
        <v>0</v>
      </c>
      <c r="BF193" s="160">
        <f>IF(N193="znížená",J193,0)</f>
        <v>0</v>
      </c>
      <c r="BG193" s="160">
        <f>IF(N193="zákl. prenesená",J193,0)</f>
        <v>0</v>
      </c>
      <c r="BH193" s="160">
        <f>IF(N193="zníž. prenesená",J193,0)</f>
        <v>0</v>
      </c>
      <c r="BI193" s="160">
        <f>IF(N193="nulová",J193,0)</f>
        <v>0</v>
      </c>
      <c r="BJ193" s="17" t="s">
        <v>90</v>
      </c>
      <c r="BK193" s="160">
        <f>ROUND(I193*H193,2)</f>
        <v>0</v>
      </c>
      <c r="BL193" s="17" t="s">
        <v>535</v>
      </c>
      <c r="BM193" s="275" t="s">
        <v>1068</v>
      </c>
    </row>
    <row r="194" s="2" customFormat="1" ht="21.75" customHeight="1">
      <c r="A194" s="40"/>
      <c r="B194" s="41"/>
      <c r="C194" s="310" t="s">
        <v>491</v>
      </c>
      <c r="D194" s="310" t="s">
        <v>392</v>
      </c>
      <c r="E194" s="311" t="s">
        <v>1069</v>
      </c>
      <c r="F194" s="312" t="s">
        <v>1070</v>
      </c>
      <c r="G194" s="313" t="s">
        <v>341</v>
      </c>
      <c r="H194" s="314">
        <v>6.2400000000000002</v>
      </c>
      <c r="I194" s="315"/>
      <c r="J194" s="316">
        <f>ROUND(I194*H194,2)</f>
        <v>0</v>
      </c>
      <c r="K194" s="317"/>
      <c r="L194" s="318"/>
      <c r="M194" s="319" t="s">
        <v>1</v>
      </c>
      <c r="N194" s="320" t="s">
        <v>44</v>
      </c>
      <c r="O194" s="99"/>
      <c r="P194" s="273">
        <f>O194*H194</f>
        <v>0</v>
      </c>
      <c r="Q194" s="273">
        <v>0</v>
      </c>
      <c r="R194" s="273">
        <f>Q194*H194</f>
        <v>0</v>
      </c>
      <c r="S194" s="273">
        <v>0</v>
      </c>
      <c r="T194" s="27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75" t="s">
        <v>975</v>
      </c>
      <c r="AT194" s="275" t="s">
        <v>392</v>
      </c>
      <c r="AU194" s="275" t="s">
        <v>85</v>
      </c>
      <c r="AY194" s="17" t="s">
        <v>204</v>
      </c>
      <c r="BE194" s="160">
        <f>IF(N194="základná",J194,0)</f>
        <v>0</v>
      </c>
      <c r="BF194" s="160">
        <f>IF(N194="znížená",J194,0)</f>
        <v>0</v>
      </c>
      <c r="BG194" s="160">
        <f>IF(N194="zákl. prenesená",J194,0)</f>
        <v>0</v>
      </c>
      <c r="BH194" s="160">
        <f>IF(N194="zníž. prenesená",J194,0)</f>
        <v>0</v>
      </c>
      <c r="BI194" s="160">
        <f>IF(N194="nulová",J194,0)</f>
        <v>0</v>
      </c>
      <c r="BJ194" s="17" t="s">
        <v>90</v>
      </c>
      <c r="BK194" s="160">
        <f>ROUND(I194*H194,2)</f>
        <v>0</v>
      </c>
      <c r="BL194" s="17" t="s">
        <v>535</v>
      </c>
      <c r="BM194" s="275" t="s">
        <v>1071</v>
      </c>
    </row>
    <row r="195" s="2" customFormat="1" ht="24.15" customHeight="1">
      <c r="A195" s="40"/>
      <c r="B195" s="41"/>
      <c r="C195" s="263" t="s">
        <v>495</v>
      </c>
      <c r="D195" s="263" t="s">
        <v>207</v>
      </c>
      <c r="E195" s="264" t="s">
        <v>1072</v>
      </c>
      <c r="F195" s="265" t="s">
        <v>1073</v>
      </c>
      <c r="G195" s="266" t="s">
        <v>341</v>
      </c>
      <c r="H195" s="267">
        <v>2.0800000000000001</v>
      </c>
      <c r="I195" s="268"/>
      <c r="J195" s="269">
        <f>ROUND(I195*H195,2)</f>
        <v>0</v>
      </c>
      <c r="K195" s="270"/>
      <c r="L195" s="43"/>
      <c r="M195" s="271" t="s">
        <v>1</v>
      </c>
      <c r="N195" s="272" t="s">
        <v>44</v>
      </c>
      <c r="O195" s="99"/>
      <c r="P195" s="273">
        <f>O195*H195</f>
        <v>0</v>
      </c>
      <c r="Q195" s="273">
        <v>0</v>
      </c>
      <c r="R195" s="273">
        <f>Q195*H195</f>
        <v>0</v>
      </c>
      <c r="S195" s="273">
        <v>0</v>
      </c>
      <c r="T195" s="27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75" t="s">
        <v>535</v>
      </c>
      <c r="AT195" s="275" t="s">
        <v>207</v>
      </c>
      <c r="AU195" s="275" t="s">
        <v>85</v>
      </c>
      <c r="AY195" s="17" t="s">
        <v>204</v>
      </c>
      <c r="BE195" s="160">
        <f>IF(N195="základná",J195,0)</f>
        <v>0</v>
      </c>
      <c r="BF195" s="160">
        <f>IF(N195="znížená",J195,0)</f>
        <v>0</v>
      </c>
      <c r="BG195" s="160">
        <f>IF(N195="zákl. prenesená",J195,0)</f>
        <v>0</v>
      </c>
      <c r="BH195" s="160">
        <f>IF(N195="zníž. prenesená",J195,0)</f>
        <v>0</v>
      </c>
      <c r="BI195" s="160">
        <f>IF(N195="nulová",J195,0)</f>
        <v>0</v>
      </c>
      <c r="BJ195" s="17" t="s">
        <v>90</v>
      </c>
      <c r="BK195" s="160">
        <f>ROUND(I195*H195,2)</f>
        <v>0</v>
      </c>
      <c r="BL195" s="17" t="s">
        <v>535</v>
      </c>
      <c r="BM195" s="275" t="s">
        <v>1074</v>
      </c>
    </row>
    <row r="196" s="2" customFormat="1" ht="21.75" customHeight="1">
      <c r="A196" s="40"/>
      <c r="B196" s="41"/>
      <c r="C196" s="310" t="s">
        <v>499</v>
      </c>
      <c r="D196" s="310" t="s">
        <v>392</v>
      </c>
      <c r="E196" s="311" t="s">
        <v>1075</v>
      </c>
      <c r="F196" s="312" t="s">
        <v>1076</v>
      </c>
      <c r="G196" s="313" t="s">
        <v>341</v>
      </c>
      <c r="H196" s="314">
        <v>2.0800000000000001</v>
      </c>
      <c r="I196" s="315"/>
      <c r="J196" s="316">
        <f>ROUND(I196*H196,2)</f>
        <v>0</v>
      </c>
      <c r="K196" s="317"/>
      <c r="L196" s="318"/>
      <c r="M196" s="319" t="s">
        <v>1</v>
      </c>
      <c r="N196" s="320" t="s">
        <v>44</v>
      </c>
      <c r="O196" s="99"/>
      <c r="P196" s="273">
        <f>O196*H196</f>
        <v>0</v>
      </c>
      <c r="Q196" s="273">
        <v>0</v>
      </c>
      <c r="R196" s="273">
        <f>Q196*H196</f>
        <v>0</v>
      </c>
      <c r="S196" s="273">
        <v>0</v>
      </c>
      <c r="T196" s="27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75" t="s">
        <v>975</v>
      </c>
      <c r="AT196" s="275" t="s">
        <v>392</v>
      </c>
      <c r="AU196" s="275" t="s">
        <v>85</v>
      </c>
      <c r="AY196" s="17" t="s">
        <v>204</v>
      </c>
      <c r="BE196" s="160">
        <f>IF(N196="základná",J196,0)</f>
        <v>0</v>
      </c>
      <c r="BF196" s="160">
        <f>IF(N196="znížená",J196,0)</f>
        <v>0</v>
      </c>
      <c r="BG196" s="160">
        <f>IF(N196="zákl. prenesená",J196,0)</f>
        <v>0</v>
      </c>
      <c r="BH196" s="160">
        <f>IF(N196="zníž. prenesená",J196,0)</f>
        <v>0</v>
      </c>
      <c r="BI196" s="160">
        <f>IF(N196="nulová",J196,0)</f>
        <v>0</v>
      </c>
      <c r="BJ196" s="17" t="s">
        <v>90</v>
      </c>
      <c r="BK196" s="160">
        <f>ROUND(I196*H196,2)</f>
        <v>0</v>
      </c>
      <c r="BL196" s="17" t="s">
        <v>535</v>
      </c>
      <c r="BM196" s="275" t="s">
        <v>1077</v>
      </c>
    </row>
    <row r="197" s="2" customFormat="1" ht="21.75" customHeight="1">
      <c r="A197" s="40"/>
      <c r="B197" s="41"/>
      <c r="C197" s="310" t="s">
        <v>503</v>
      </c>
      <c r="D197" s="310" t="s">
        <v>392</v>
      </c>
      <c r="E197" s="311" t="s">
        <v>1078</v>
      </c>
      <c r="F197" s="312" t="s">
        <v>1079</v>
      </c>
      <c r="G197" s="313" t="s">
        <v>1080</v>
      </c>
      <c r="H197" s="314">
        <v>1</v>
      </c>
      <c r="I197" s="315"/>
      <c r="J197" s="316">
        <f>ROUND(I197*H197,2)</f>
        <v>0</v>
      </c>
      <c r="K197" s="317"/>
      <c r="L197" s="318"/>
      <c r="M197" s="319" t="s">
        <v>1</v>
      </c>
      <c r="N197" s="320" t="s">
        <v>44</v>
      </c>
      <c r="O197" s="99"/>
      <c r="P197" s="273">
        <f>O197*H197</f>
        <v>0</v>
      </c>
      <c r="Q197" s="273">
        <v>0</v>
      </c>
      <c r="R197" s="273">
        <f>Q197*H197</f>
        <v>0</v>
      </c>
      <c r="S197" s="273">
        <v>0</v>
      </c>
      <c r="T197" s="27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75" t="s">
        <v>975</v>
      </c>
      <c r="AT197" s="275" t="s">
        <v>392</v>
      </c>
      <c r="AU197" s="275" t="s">
        <v>85</v>
      </c>
      <c r="AY197" s="17" t="s">
        <v>204</v>
      </c>
      <c r="BE197" s="160">
        <f>IF(N197="základná",J197,0)</f>
        <v>0</v>
      </c>
      <c r="BF197" s="160">
        <f>IF(N197="znížená",J197,0)</f>
        <v>0</v>
      </c>
      <c r="BG197" s="160">
        <f>IF(N197="zákl. prenesená",J197,0)</f>
        <v>0</v>
      </c>
      <c r="BH197" s="160">
        <f>IF(N197="zníž. prenesená",J197,0)</f>
        <v>0</v>
      </c>
      <c r="BI197" s="160">
        <f>IF(N197="nulová",J197,0)</f>
        <v>0</v>
      </c>
      <c r="BJ197" s="17" t="s">
        <v>90</v>
      </c>
      <c r="BK197" s="160">
        <f>ROUND(I197*H197,2)</f>
        <v>0</v>
      </c>
      <c r="BL197" s="17" t="s">
        <v>535</v>
      </c>
      <c r="BM197" s="275" t="s">
        <v>1081</v>
      </c>
    </row>
    <row r="198" s="2" customFormat="1" ht="16.5" customHeight="1">
      <c r="A198" s="40"/>
      <c r="B198" s="41"/>
      <c r="C198" s="310" t="s">
        <v>507</v>
      </c>
      <c r="D198" s="310" t="s">
        <v>392</v>
      </c>
      <c r="E198" s="311" t="s">
        <v>1082</v>
      </c>
      <c r="F198" s="312" t="s">
        <v>1083</v>
      </c>
      <c r="G198" s="313" t="s">
        <v>292</v>
      </c>
      <c r="H198" s="314">
        <v>4</v>
      </c>
      <c r="I198" s="315"/>
      <c r="J198" s="316">
        <f>ROUND(I198*H198,2)</f>
        <v>0</v>
      </c>
      <c r="K198" s="317"/>
      <c r="L198" s="318"/>
      <c r="M198" s="319" t="s">
        <v>1</v>
      </c>
      <c r="N198" s="320" t="s">
        <v>44</v>
      </c>
      <c r="O198" s="99"/>
      <c r="P198" s="273">
        <f>O198*H198</f>
        <v>0</v>
      </c>
      <c r="Q198" s="273">
        <v>0</v>
      </c>
      <c r="R198" s="273">
        <f>Q198*H198</f>
        <v>0</v>
      </c>
      <c r="S198" s="273">
        <v>0</v>
      </c>
      <c r="T198" s="27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75" t="s">
        <v>975</v>
      </c>
      <c r="AT198" s="275" t="s">
        <v>392</v>
      </c>
      <c r="AU198" s="275" t="s">
        <v>85</v>
      </c>
      <c r="AY198" s="17" t="s">
        <v>204</v>
      </c>
      <c r="BE198" s="160">
        <f>IF(N198="základná",J198,0)</f>
        <v>0</v>
      </c>
      <c r="BF198" s="160">
        <f>IF(N198="znížená",J198,0)</f>
        <v>0</v>
      </c>
      <c r="BG198" s="160">
        <f>IF(N198="zákl. prenesená",J198,0)</f>
        <v>0</v>
      </c>
      <c r="BH198" s="160">
        <f>IF(N198="zníž. prenesená",J198,0)</f>
        <v>0</v>
      </c>
      <c r="BI198" s="160">
        <f>IF(N198="nulová",J198,0)</f>
        <v>0</v>
      </c>
      <c r="BJ198" s="17" t="s">
        <v>90</v>
      </c>
      <c r="BK198" s="160">
        <f>ROUND(I198*H198,2)</f>
        <v>0</v>
      </c>
      <c r="BL198" s="17" t="s">
        <v>535</v>
      </c>
      <c r="BM198" s="275" t="s">
        <v>1084</v>
      </c>
    </row>
    <row r="199" s="2" customFormat="1" ht="16.5" customHeight="1">
      <c r="A199" s="40"/>
      <c r="B199" s="41"/>
      <c r="C199" s="263" t="s">
        <v>513</v>
      </c>
      <c r="D199" s="263" t="s">
        <v>207</v>
      </c>
      <c r="E199" s="264" t="s">
        <v>1085</v>
      </c>
      <c r="F199" s="265" t="s">
        <v>1086</v>
      </c>
      <c r="G199" s="266" t="s">
        <v>679</v>
      </c>
      <c r="H199" s="267">
        <v>2</v>
      </c>
      <c r="I199" s="268"/>
      <c r="J199" s="269">
        <f>ROUND(I199*H199,2)</f>
        <v>0</v>
      </c>
      <c r="K199" s="270"/>
      <c r="L199" s="43"/>
      <c r="M199" s="271" t="s">
        <v>1</v>
      </c>
      <c r="N199" s="272" t="s">
        <v>44</v>
      </c>
      <c r="O199" s="99"/>
      <c r="P199" s="273">
        <f>O199*H199</f>
        <v>0</v>
      </c>
      <c r="Q199" s="273">
        <v>0</v>
      </c>
      <c r="R199" s="273">
        <f>Q199*H199</f>
        <v>0</v>
      </c>
      <c r="S199" s="273">
        <v>0</v>
      </c>
      <c r="T199" s="27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75" t="s">
        <v>535</v>
      </c>
      <c r="AT199" s="275" t="s">
        <v>207</v>
      </c>
      <c r="AU199" s="275" t="s">
        <v>85</v>
      </c>
      <c r="AY199" s="17" t="s">
        <v>204</v>
      </c>
      <c r="BE199" s="160">
        <f>IF(N199="základná",J199,0)</f>
        <v>0</v>
      </c>
      <c r="BF199" s="160">
        <f>IF(N199="znížená",J199,0)</f>
        <v>0</v>
      </c>
      <c r="BG199" s="160">
        <f>IF(N199="zákl. prenesená",J199,0)</f>
        <v>0</v>
      </c>
      <c r="BH199" s="160">
        <f>IF(N199="zníž. prenesená",J199,0)</f>
        <v>0</v>
      </c>
      <c r="BI199" s="160">
        <f>IF(N199="nulová",J199,0)</f>
        <v>0</v>
      </c>
      <c r="BJ199" s="17" t="s">
        <v>90</v>
      </c>
      <c r="BK199" s="160">
        <f>ROUND(I199*H199,2)</f>
        <v>0</v>
      </c>
      <c r="BL199" s="17" t="s">
        <v>535</v>
      </c>
      <c r="BM199" s="275" t="s">
        <v>1087</v>
      </c>
    </row>
    <row r="200" s="2" customFormat="1" ht="24.15" customHeight="1">
      <c r="A200" s="40"/>
      <c r="B200" s="41"/>
      <c r="C200" s="263" t="s">
        <v>517</v>
      </c>
      <c r="D200" s="263" t="s">
        <v>207</v>
      </c>
      <c r="E200" s="264" t="s">
        <v>1088</v>
      </c>
      <c r="F200" s="265" t="s">
        <v>1089</v>
      </c>
      <c r="G200" s="266" t="s">
        <v>679</v>
      </c>
      <c r="H200" s="267">
        <v>3</v>
      </c>
      <c r="I200" s="268"/>
      <c r="J200" s="269">
        <f>ROUND(I200*H200,2)</f>
        <v>0</v>
      </c>
      <c r="K200" s="270"/>
      <c r="L200" s="43"/>
      <c r="M200" s="271" t="s">
        <v>1</v>
      </c>
      <c r="N200" s="272" t="s">
        <v>44</v>
      </c>
      <c r="O200" s="99"/>
      <c r="P200" s="273">
        <f>O200*H200</f>
        <v>0</v>
      </c>
      <c r="Q200" s="273">
        <v>0</v>
      </c>
      <c r="R200" s="273">
        <f>Q200*H200</f>
        <v>0</v>
      </c>
      <c r="S200" s="273">
        <v>0</v>
      </c>
      <c r="T200" s="274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75" t="s">
        <v>535</v>
      </c>
      <c r="AT200" s="275" t="s">
        <v>207</v>
      </c>
      <c r="AU200" s="275" t="s">
        <v>85</v>
      </c>
      <c r="AY200" s="17" t="s">
        <v>204</v>
      </c>
      <c r="BE200" s="160">
        <f>IF(N200="základná",J200,0)</f>
        <v>0</v>
      </c>
      <c r="BF200" s="160">
        <f>IF(N200="znížená",J200,0)</f>
        <v>0</v>
      </c>
      <c r="BG200" s="160">
        <f>IF(N200="zákl. prenesená",J200,0)</f>
        <v>0</v>
      </c>
      <c r="BH200" s="160">
        <f>IF(N200="zníž. prenesená",J200,0)</f>
        <v>0</v>
      </c>
      <c r="BI200" s="160">
        <f>IF(N200="nulová",J200,0)</f>
        <v>0</v>
      </c>
      <c r="BJ200" s="17" t="s">
        <v>90</v>
      </c>
      <c r="BK200" s="160">
        <f>ROUND(I200*H200,2)</f>
        <v>0</v>
      </c>
      <c r="BL200" s="17" t="s">
        <v>535</v>
      </c>
      <c r="BM200" s="275" t="s">
        <v>1090</v>
      </c>
    </row>
    <row r="201" s="2" customFormat="1" ht="24.15" customHeight="1">
      <c r="A201" s="40"/>
      <c r="B201" s="41"/>
      <c r="C201" s="263" t="s">
        <v>521</v>
      </c>
      <c r="D201" s="263" t="s">
        <v>207</v>
      </c>
      <c r="E201" s="264" t="s">
        <v>1091</v>
      </c>
      <c r="F201" s="265" t="s">
        <v>1092</v>
      </c>
      <c r="G201" s="266" t="s">
        <v>679</v>
      </c>
      <c r="H201" s="267">
        <v>3</v>
      </c>
      <c r="I201" s="268"/>
      <c r="J201" s="269">
        <f>ROUND(I201*H201,2)</f>
        <v>0</v>
      </c>
      <c r="K201" s="270"/>
      <c r="L201" s="43"/>
      <c r="M201" s="271" t="s">
        <v>1</v>
      </c>
      <c r="N201" s="272" t="s">
        <v>44</v>
      </c>
      <c r="O201" s="99"/>
      <c r="P201" s="273">
        <f>O201*H201</f>
        <v>0</v>
      </c>
      <c r="Q201" s="273">
        <v>0</v>
      </c>
      <c r="R201" s="273">
        <f>Q201*H201</f>
        <v>0</v>
      </c>
      <c r="S201" s="273">
        <v>0</v>
      </c>
      <c r="T201" s="27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75" t="s">
        <v>535</v>
      </c>
      <c r="AT201" s="275" t="s">
        <v>207</v>
      </c>
      <c r="AU201" s="275" t="s">
        <v>85</v>
      </c>
      <c r="AY201" s="17" t="s">
        <v>204</v>
      </c>
      <c r="BE201" s="160">
        <f>IF(N201="základná",J201,0)</f>
        <v>0</v>
      </c>
      <c r="BF201" s="160">
        <f>IF(N201="znížená",J201,0)</f>
        <v>0</v>
      </c>
      <c r="BG201" s="160">
        <f>IF(N201="zákl. prenesená",J201,0)</f>
        <v>0</v>
      </c>
      <c r="BH201" s="160">
        <f>IF(N201="zníž. prenesená",J201,0)</f>
        <v>0</v>
      </c>
      <c r="BI201" s="160">
        <f>IF(N201="nulová",J201,0)</f>
        <v>0</v>
      </c>
      <c r="BJ201" s="17" t="s">
        <v>90</v>
      </c>
      <c r="BK201" s="160">
        <f>ROUND(I201*H201,2)</f>
        <v>0</v>
      </c>
      <c r="BL201" s="17" t="s">
        <v>535</v>
      </c>
      <c r="BM201" s="275" t="s">
        <v>1093</v>
      </c>
    </row>
    <row r="202" s="2" customFormat="1" ht="16.5" customHeight="1">
      <c r="A202" s="40"/>
      <c r="B202" s="41"/>
      <c r="C202" s="263" t="s">
        <v>525</v>
      </c>
      <c r="D202" s="263" t="s">
        <v>207</v>
      </c>
      <c r="E202" s="264" t="s">
        <v>966</v>
      </c>
      <c r="F202" s="265" t="s">
        <v>967</v>
      </c>
      <c r="G202" s="266" t="s">
        <v>414</v>
      </c>
      <c r="H202" s="267"/>
      <c r="I202" s="268"/>
      <c r="J202" s="269">
        <f>ROUND(I202*H202,2)</f>
        <v>0</v>
      </c>
      <c r="K202" s="270"/>
      <c r="L202" s="43"/>
      <c r="M202" s="271" t="s">
        <v>1</v>
      </c>
      <c r="N202" s="272" t="s">
        <v>44</v>
      </c>
      <c r="O202" s="99"/>
      <c r="P202" s="273">
        <f>O202*H202</f>
        <v>0</v>
      </c>
      <c r="Q202" s="273">
        <v>0</v>
      </c>
      <c r="R202" s="273">
        <f>Q202*H202</f>
        <v>0</v>
      </c>
      <c r="S202" s="273">
        <v>0</v>
      </c>
      <c r="T202" s="274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75" t="s">
        <v>535</v>
      </c>
      <c r="AT202" s="275" t="s">
        <v>207</v>
      </c>
      <c r="AU202" s="275" t="s">
        <v>85</v>
      </c>
      <c r="AY202" s="17" t="s">
        <v>204</v>
      </c>
      <c r="BE202" s="160">
        <f>IF(N202="základná",J202,0)</f>
        <v>0</v>
      </c>
      <c r="BF202" s="160">
        <f>IF(N202="znížená",J202,0)</f>
        <v>0</v>
      </c>
      <c r="BG202" s="160">
        <f>IF(N202="zákl. prenesená",J202,0)</f>
        <v>0</v>
      </c>
      <c r="BH202" s="160">
        <f>IF(N202="zníž. prenesená",J202,0)</f>
        <v>0</v>
      </c>
      <c r="BI202" s="160">
        <f>IF(N202="nulová",J202,0)</f>
        <v>0</v>
      </c>
      <c r="BJ202" s="17" t="s">
        <v>90</v>
      </c>
      <c r="BK202" s="160">
        <f>ROUND(I202*H202,2)</f>
        <v>0</v>
      </c>
      <c r="BL202" s="17" t="s">
        <v>535</v>
      </c>
      <c r="BM202" s="275" t="s">
        <v>1094</v>
      </c>
    </row>
    <row r="203" s="2" customFormat="1" ht="16.5" customHeight="1">
      <c r="A203" s="40"/>
      <c r="B203" s="41"/>
      <c r="C203" s="263" t="s">
        <v>531</v>
      </c>
      <c r="D203" s="263" t="s">
        <v>207</v>
      </c>
      <c r="E203" s="264" t="s">
        <v>1095</v>
      </c>
      <c r="F203" s="265" t="s">
        <v>1096</v>
      </c>
      <c r="G203" s="266" t="s">
        <v>414</v>
      </c>
      <c r="H203" s="267"/>
      <c r="I203" s="268"/>
      <c r="J203" s="269">
        <f>ROUND(I203*H203,2)</f>
        <v>0</v>
      </c>
      <c r="K203" s="270"/>
      <c r="L203" s="43"/>
      <c r="M203" s="271" t="s">
        <v>1</v>
      </c>
      <c r="N203" s="272" t="s">
        <v>44</v>
      </c>
      <c r="O203" s="99"/>
      <c r="P203" s="273">
        <f>O203*H203</f>
        <v>0</v>
      </c>
      <c r="Q203" s="273">
        <v>0</v>
      </c>
      <c r="R203" s="273">
        <f>Q203*H203</f>
        <v>0</v>
      </c>
      <c r="S203" s="273">
        <v>0</v>
      </c>
      <c r="T203" s="27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75" t="s">
        <v>535</v>
      </c>
      <c r="AT203" s="275" t="s">
        <v>207</v>
      </c>
      <c r="AU203" s="275" t="s">
        <v>85</v>
      </c>
      <c r="AY203" s="17" t="s">
        <v>204</v>
      </c>
      <c r="BE203" s="160">
        <f>IF(N203="základná",J203,0)</f>
        <v>0</v>
      </c>
      <c r="BF203" s="160">
        <f>IF(N203="znížená",J203,0)</f>
        <v>0</v>
      </c>
      <c r="BG203" s="160">
        <f>IF(N203="zákl. prenesená",J203,0)</f>
        <v>0</v>
      </c>
      <c r="BH203" s="160">
        <f>IF(N203="zníž. prenesená",J203,0)</f>
        <v>0</v>
      </c>
      <c r="BI203" s="160">
        <f>IF(N203="nulová",J203,0)</f>
        <v>0</v>
      </c>
      <c r="BJ203" s="17" t="s">
        <v>90</v>
      </c>
      <c r="BK203" s="160">
        <f>ROUND(I203*H203,2)</f>
        <v>0</v>
      </c>
      <c r="BL203" s="17" t="s">
        <v>535</v>
      </c>
      <c r="BM203" s="275" t="s">
        <v>1097</v>
      </c>
    </row>
    <row r="204" s="2" customFormat="1" ht="16.5" customHeight="1">
      <c r="A204" s="40"/>
      <c r="B204" s="41"/>
      <c r="C204" s="263" t="s">
        <v>535</v>
      </c>
      <c r="D204" s="263" t="s">
        <v>207</v>
      </c>
      <c r="E204" s="264" t="s">
        <v>968</v>
      </c>
      <c r="F204" s="265" t="s">
        <v>969</v>
      </c>
      <c r="G204" s="266" t="s">
        <v>414</v>
      </c>
      <c r="H204" s="267"/>
      <c r="I204" s="268"/>
      <c r="J204" s="269">
        <f>ROUND(I204*H204,2)</f>
        <v>0</v>
      </c>
      <c r="K204" s="270"/>
      <c r="L204" s="43"/>
      <c r="M204" s="271" t="s">
        <v>1</v>
      </c>
      <c r="N204" s="272" t="s">
        <v>44</v>
      </c>
      <c r="O204" s="99"/>
      <c r="P204" s="273">
        <f>O204*H204</f>
        <v>0</v>
      </c>
      <c r="Q204" s="273">
        <v>0</v>
      </c>
      <c r="R204" s="273">
        <f>Q204*H204</f>
        <v>0</v>
      </c>
      <c r="S204" s="273">
        <v>0</v>
      </c>
      <c r="T204" s="27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75" t="s">
        <v>535</v>
      </c>
      <c r="AT204" s="275" t="s">
        <v>207</v>
      </c>
      <c r="AU204" s="275" t="s">
        <v>85</v>
      </c>
      <c r="AY204" s="17" t="s">
        <v>204</v>
      </c>
      <c r="BE204" s="160">
        <f>IF(N204="základná",J204,0)</f>
        <v>0</v>
      </c>
      <c r="BF204" s="160">
        <f>IF(N204="znížená",J204,0)</f>
        <v>0</v>
      </c>
      <c r="BG204" s="160">
        <f>IF(N204="zákl. prenesená",J204,0)</f>
        <v>0</v>
      </c>
      <c r="BH204" s="160">
        <f>IF(N204="zníž. prenesená",J204,0)</f>
        <v>0</v>
      </c>
      <c r="BI204" s="160">
        <f>IF(N204="nulová",J204,0)</f>
        <v>0</v>
      </c>
      <c r="BJ204" s="17" t="s">
        <v>90</v>
      </c>
      <c r="BK204" s="160">
        <f>ROUND(I204*H204,2)</f>
        <v>0</v>
      </c>
      <c r="BL204" s="17" t="s">
        <v>535</v>
      </c>
      <c r="BM204" s="275" t="s">
        <v>1098</v>
      </c>
    </row>
    <row r="205" s="12" customFormat="1" ht="25.92" customHeight="1">
      <c r="A205" s="12"/>
      <c r="B205" s="248"/>
      <c r="C205" s="249"/>
      <c r="D205" s="250" t="s">
        <v>77</v>
      </c>
      <c r="E205" s="251" t="s">
        <v>693</v>
      </c>
      <c r="F205" s="251" t="s">
        <v>694</v>
      </c>
      <c r="G205" s="249"/>
      <c r="H205" s="249"/>
      <c r="I205" s="252"/>
      <c r="J205" s="227">
        <f>BK205</f>
        <v>0</v>
      </c>
      <c r="K205" s="249"/>
      <c r="L205" s="253"/>
      <c r="M205" s="254"/>
      <c r="N205" s="255"/>
      <c r="O205" s="255"/>
      <c r="P205" s="256">
        <f>P206</f>
        <v>0</v>
      </c>
      <c r="Q205" s="255"/>
      <c r="R205" s="256">
        <f>R206</f>
        <v>0</v>
      </c>
      <c r="S205" s="255"/>
      <c r="T205" s="257">
        <f>T206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58" t="s">
        <v>85</v>
      </c>
      <c r="AT205" s="259" t="s">
        <v>77</v>
      </c>
      <c r="AU205" s="259" t="s">
        <v>78</v>
      </c>
      <c r="AY205" s="258" t="s">
        <v>204</v>
      </c>
      <c r="BK205" s="260">
        <f>BK206</f>
        <v>0</v>
      </c>
    </row>
    <row r="206" s="2" customFormat="1" ht="49.05" customHeight="1">
      <c r="A206" s="40"/>
      <c r="B206" s="41"/>
      <c r="C206" s="263" t="s">
        <v>540</v>
      </c>
      <c r="D206" s="263" t="s">
        <v>207</v>
      </c>
      <c r="E206" s="264" t="s">
        <v>947</v>
      </c>
      <c r="F206" s="265" t="s">
        <v>948</v>
      </c>
      <c r="G206" s="266" t="s">
        <v>1</v>
      </c>
      <c r="H206" s="267">
        <v>0</v>
      </c>
      <c r="I206" s="268"/>
      <c r="J206" s="269">
        <f>ROUND(I206*H206,2)</f>
        <v>0</v>
      </c>
      <c r="K206" s="270"/>
      <c r="L206" s="43"/>
      <c r="M206" s="271" t="s">
        <v>1</v>
      </c>
      <c r="N206" s="272" t="s">
        <v>44</v>
      </c>
      <c r="O206" s="99"/>
      <c r="P206" s="273">
        <f>O206*H206</f>
        <v>0</v>
      </c>
      <c r="Q206" s="273">
        <v>0</v>
      </c>
      <c r="R206" s="273">
        <f>Q206*H206</f>
        <v>0</v>
      </c>
      <c r="S206" s="273">
        <v>0</v>
      </c>
      <c r="T206" s="27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75" t="s">
        <v>680</v>
      </c>
      <c r="AT206" s="275" t="s">
        <v>207</v>
      </c>
      <c r="AU206" s="275" t="s">
        <v>85</v>
      </c>
      <c r="AY206" s="17" t="s">
        <v>204</v>
      </c>
      <c r="BE206" s="160">
        <f>IF(N206="základná",J206,0)</f>
        <v>0</v>
      </c>
      <c r="BF206" s="160">
        <f>IF(N206="znížená",J206,0)</f>
        <v>0</v>
      </c>
      <c r="BG206" s="160">
        <f>IF(N206="zákl. prenesená",J206,0)</f>
        <v>0</v>
      </c>
      <c r="BH206" s="160">
        <f>IF(N206="zníž. prenesená",J206,0)</f>
        <v>0</v>
      </c>
      <c r="BI206" s="160">
        <f>IF(N206="nulová",J206,0)</f>
        <v>0</v>
      </c>
      <c r="BJ206" s="17" t="s">
        <v>90</v>
      </c>
      <c r="BK206" s="160">
        <f>ROUND(I206*H206,2)</f>
        <v>0</v>
      </c>
      <c r="BL206" s="17" t="s">
        <v>680</v>
      </c>
      <c r="BM206" s="275" t="s">
        <v>1177</v>
      </c>
    </row>
    <row r="207" s="2" customFormat="1" ht="49.92" customHeight="1">
      <c r="A207" s="40"/>
      <c r="B207" s="41"/>
      <c r="C207" s="42"/>
      <c r="D207" s="42"/>
      <c r="E207" s="251" t="s">
        <v>705</v>
      </c>
      <c r="F207" s="251" t="s">
        <v>706</v>
      </c>
      <c r="G207" s="42"/>
      <c r="H207" s="42"/>
      <c r="I207" s="42"/>
      <c r="J207" s="227">
        <f>BK207</f>
        <v>0</v>
      </c>
      <c r="K207" s="42"/>
      <c r="L207" s="43"/>
      <c r="M207" s="322"/>
      <c r="N207" s="323"/>
      <c r="O207" s="99"/>
      <c r="P207" s="99"/>
      <c r="Q207" s="99"/>
      <c r="R207" s="99"/>
      <c r="S207" s="99"/>
      <c r="T207" s="100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7" t="s">
        <v>77</v>
      </c>
      <c r="AU207" s="17" t="s">
        <v>78</v>
      </c>
      <c r="AY207" s="17" t="s">
        <v>707</v>
      </c>
      <c r="BK207" s="160">
        <f>SUM(BK208:BK212)</f>
        <v>0</v>
      </c>
    </row>
    <row r="208" s="2" customFormat="1" ht="16.32" customHeight="1">
      <c r="A208" s="40"/>
      <c r="B208" s="41"/>
      <c r="C208" s="324" t="s">
        <v>1</v>
      </c>
      <c r="D208" s="324" t="s">
        <v>207</v>
      </c>
      <c r="E208" s="325" t="s">
        <v>1</v>
      </c>
      <c r="F208" s="326" t="s">
        <v>1</v>
      </c>
      <c r="G208" s="327" t="s">
        <v>1</v>
      </c>
      <c r="H208" s="328"/>
      <c r="I208" s="329"/>
      <c r="J208" s="330">
        <f>BK208</f>
        <v>0</v>
      </c>
      <c r="K208" s="270"/>
      <c r="L208" s="43"/>
      <c r="M208" s="331" t="s">
        <v>1</v>
      </c>
      <c r="N208" s="332" t="s">
        <v>44</v>
      </c>
      <c r="O208" s="99"/>
      <c r="P208" s="99"/>
      <c r="Q208" s="99"/>
      <c r="R208" s="99"/>
      <c r="S208" s="99"/>
      <c r="T208" s="100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7" t="s">
        <v>707</v>
      </c>
      <c r="AU208" s="17" t="s">
        <v>85</v>
      </c>
      <c r="AY208" s="17" t="s">
        <v>707</v>
      </c>
      <c r="BE208" s="160">
        <f>IF(N208="základná",J208,0)</f>
        <v>0</v>
      </c>
      <c r="BF208" s="160">
        <f>IF(N208="znížená",J208,0)</f>
        <v>0</v>
      </c>
      <c r="BG208" s="160">
        <f>IF(N208="zákl. prenesená",J208,0)</f>
        <v>0</v>
      </c>
      <c r="BH208" s="160">
        <f>IF(N208="zníž. prenesená",J208,0)</f>
        <v>0</v>
      </c>
      <c r="BI208" s="160">
        <f>IF(N208="nulová",J208,0)</f>
        <v>0</v>
      </c>
      <c r="BJ208" s="17" t="s">
        <v>90</v>
      </c>
      <c r="BK208" s="160">
        <f>I208*H208</f>
        <v>0</v>
      </c>
    </row>
    <row r="209" s="2" customFormat="1" ht="16.32" customHeight="1">
      <c r="A209" s="40"/>
      <c r="B209" s="41"/>
      <c r="C209" s="324" t="s">
        <v>1</v>
      </c>
      <c r="D209" s="324" t="s">
        <v>207</v>
      </c>
      <c r="E209" s="325" t="s">
        <v>1</v>
      </c>
      <c r="F209" s="326" t="s">
        <v>1</v>
      </c>
      <c r="G209" s="327" t="s">
        <v>1</v>
      </c>
      <c r="H209" s="328"/>
      <c r="I209" s="329"/>
      <c r="J209" s="330">
        <f>BK209</f>
        <v>0</v>
      </c>
      <c r="K209" s="270"/>
      <c r="L209" s="43"/>
      <c r="M209" s="331" t="s">
        <v>1</v>
      </c>
      <c r="N209" s="332" t="s">
        <v>44</v>
      </c>
      <c r="O209" s="99"/>
      <c r="P209" s="99"/>
      <c r="Q209" s="99"/>
      <c r="R209" s="99"/>
      <c r="S209" s="99"/>
      <c r="T209" s="10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7" t="s">
        <v>707</v>
      </c>
      <c r="AU209" s="17" t="s">
        <v>85</v>
      </c>
      <c r="AY209" s="17" t="s">
        <v>707</v>
      </c>
      <c r="BE209" s="160">
        <f>IF(N209="základná",J209,0)</f>
        <v>0</v>
      </c>
      <c r="BF209" s="160">
        <f>IF(N209="znížená",J209,0)</f>
        <v>0</v>
      </c>
      <c r="BG209" s="160">
        <f>IF(N209="zákl. prenesená",J209,0)</f>
        <v>0</v>
      </c>
      <c r="BH209" s="160">
        <f>IF(N209="zníž. prenesená",J209,0)</f>
        <v>0</v>
      </c>
      <c r="BI209" s="160">
        <f>IF(N209="nulová",J209,0)</f>
        <v>0</v>
      </c>
      <c r="BJ209" s="17" t="s">
        <v>90</v>
      </c>
      <c r="BK209" s="160">
        <f>I209*H209</f>
        <v>0</v>
      </c>
    </row>
    <row r="210" s="2" customFormat="1" ht="16.32" customHeight="1">
      <c r="A210" s="40"/>
      <c r="B210" s="41"/>
      <c r="C210" s="324" t="s">
        <v>1</v>
      </c>
      <c r="D210" s="324" t="s">
        <v>207</v>
      </c>
      <c r="E210" s="325" t="s">
        <v>1</v>
      </c>
      <c r="F210" s="326" t="s">
        <v>1</v>
      </c>
      <c r="G210" s="327" t="s">
        <v>1</v>
      </c>
      <c r="H210" s="328"/>
      <c r="I210" s="329"/>
      <c r="J210" s="330">
        <f>BK210</f>
        <v>0</v>
      </c>
      <c r="K210" s="270"/>
      <c r="L210" s="43"/>
      <c r="M210" s="331" t="s">
        <v>1</v>
      </c>
      <c r="N210" s="332" t="s">
        <v>44</v>
      </c>
      <c r="O210" s="99"/>
      <c r="P210" s="99"/>
      <c r="Q210" s="99"/>
      <c r="R210" s="99"/>
      <c r="S210" s="99"/>
      <c r="T210" s="10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7" t="s">
        <v>707</v>
      </c>
      <c r="AU210" s="17" t="s">
        <v>85</v>
      </c>
      <c r="AY210" s="17" t="s">
        <v>707</v>
      </c>
      <c r="BE210" s="160">
        <f>IF(N210="základná",J210,0)</f>
        <v>0</v>
      </c>
      <c r="BF210" s="160">
        <f>IF(N210="znížená",J210,0)</f>
        <v>0</v>
      </c>
      <c r="BG210" s="160">
        <f>IF(N210="zákl. prenesená",J210,0)</f>
        <v>0</v>
      </c>
      <c r="BH210" s="160">
        <f>IF(N210="zníž. prenesená",J210,0)</f>
        <v>0</v>
      </c>
      <c r="BI210" s="160">
        <f>IF(N210="nulová",J210,0)</f>
        <v>0</v>
      </c>
      <c r="BJ210" s="17" t="s">
        <v>90</v>
      </c>
      <c r="BK210" s="160">
        <f>I210*H210</f>
        <v>0</v>
      </c>
    </row>
    <row r="211" s="2" customFormat="1" ht="16.32" customHeight="1">
      <c r="A211" s="40"/>
      <c r="B211" s="41"/>
      <c r="C211" s="324" t="s">
        <v>1</v>
      </c>
      <c r="D211" s="324" t="s">
        <v>207</v>
      </c>
      <c r="E211" s="325" t="s">
        <v>1</v>
      </c>
      <c r="F211" s="326" t="s">
        <v>1</v>
      </c>
      <c r="G211" s="327" t="s">
        <v>1</v>
      </c>
      <c r="H211" s="328"/>
      <c r="I211" s="329"/>
      <c r="J211" s="330">
        <f>BK211</f>
        <v>0</v>
      </c>
      <c r="K211" s="270"/>
      <c r="L211" s="43"/>
      <c r="M211" s="331" t="s">
        <v>1</v>
      </c>
      <c r="N211" s="332" t="s">
        <v>44</v>
      </c>
      <c r="O211" s="99"/>
      <c r="P211" s="99"/>
      <c r="Q211" s="99"/>
      <c r="R211" s="99"/>
      <c r="S211" s="99"/>
      <c r="T211" s="100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7" t="s">
        <v>707</v>
      </c>
      <c r="AU211" s="17" t="s">
        <v>85</v>
      </c>
      <c r="AY211" s="17" t="s">
        <v>707</v>
      </c>
      <c r="BE211" s="160">
        <f>IF(N211="základná",J211,0)</f>
        <v>0</v>
      </c>
      <c r="BF211" s="160">
        <f>IF(N211="znížená",J211,0)</f>
        <v>0</v>
      </c>
      <c r="BG211" s="160">
        <f>IF(N211="zákl. prenesená",J211,0)</f>
        <v>0</v>
      </c>
      <c r="BH211" s="160">
        <f>IF(N211="zníž. prenesená",J211,0)</f>
        <v>0</v>
      </c>
      <c r="BI211" s="160">
        <f>IF(N211="nulová",J211,0)</f>
        <v>0</v>
      </c>
      <c r="BJ211" s="17" t="s">
        <v>90</v>
      </c>
      <c r="BK211" s="160">
        <f>I211*H211</f>
        <v>0</v>
      </c>
    </row>
    <row r="212" s="2" customFormat="1" ht="16.32" customHeight="1">
      <c r="A212" s="40"/>
      <c r="B212" s="41"/>
      <c r="C212" s="324" t="s">
        <v>1</v>
      </c>
      <c r="D212" s="324" t="s">
        <v>207</v>
      </c>
      <c r="E212" s="325" t="s">
        <v>1</v>
      </c>
      <c r="F212" s="326" t="s">
        <v>1</v>
      </c>
      <c r="G212" s="327" t="s">
        <v>1</v>
      </c>
      <c r="H212" s="328"/>
      <c r="I212" s="329"/>
      <c r="J212" s="330">
        <f>BK212</f>
        <v>0</v>
      </c>
      <c r="K212" s="270"/>
      <c r="L212" s="43"/>
      <c r="M212" s="331" t="s">
        <v>1</v>
      </c>
      <c r="N212" s="332" t="s">
        <v>44</v>
      </c>
      <c r="O212" s="333"/>
      <c r="P212" s="333"/>
      <c r="Q212" s="333"/>
      <c r="R212" s="333"/>
      <c r="S212" s="333"/>
      <c r="T212" s="334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7" t="s">
        <v>707</v>
      </c>
      <c r="AU212" s="17" t="s">
        <v>85</v>
      </c>
      <c r="AY212" s="17" t="s">
        <v>707</v>
      </c>
      <c r="BE212" s="160">
        <f>IF(N212="základná",J212,0)</f>
        <v>0</v>
      </c>
      <c r="BF212" s="160">
        <f>IF(N212="znížená",J212,0)</f>
        <v>0</v>
      </c>
      <c r="BG212" s="160">
        <f>IF(N212="zákl. prenesená",J212,0)</f>
        <v>0</v>
      </c>
      <c r="BH212" s="160">
        <f>IF(N212="zníž. prenesená",J212,0)</f>
        <v>0</v>
      </c>
      <c r="BI212" s="160">
        <f>IF(N212="nulová",J212,0)</f>
        <v>0</v>
      </c>
      <c r="BJ212" s="17" t="s">
        <v>90</v>
      </c>
      <c r="BK212" s="160">
        <f>I212*H212</f>
        <v>0</v>
      </c>
    </row>
    <row r="213" s="2" customFormat="1" ht="6.96" customHeight="1">
      <c r="A213" s="40"/>
      <c r="B213" s="74"/>
      <c r="C213" s="75"/>
      <c r="D213" s="75"/>
      <c r="E213" s="75"/>
      <c r="F213" s="75"/>
      <c r="G213" s="75"/>
      <c r="H213" s="75"/>
      <c r="I213" s="75"/>
      <c r="J213" s="75"/>
      <c r="K213" s="75"/>
      <c r="L213" s="43"/>
      <c r="M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</row>
  </sheetData>
  <sheetProtection sheet="1" autoFilter="0" formatColumns="0" formatRows="0" objects="1" scenarios="1" spinCount="100000" saltValue="vYQ8EejFqwviMv4C9KKxk26o/GbWZ7uBzLEw+YbVrspcSuWmESZx+MyGpHgvwEe/muPpK9FX2ZYoFbn4knj0GQ==" hashValue="6ligvu1ME0YuKgx4/yj2vZVChWlpcEtwEyOJ/Z6maMTesAjnW85qBePh4htt2HSgMVFRSngNQ7Lh6UsO78+6ow==" algorithmName="SHA-512" password="C549"/>
  <autoFilter ref="C137:K212"/>
  <mergeCells count="20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D108:F108"/>
    <mergeCell ref="D109:F109"/>
    <mergeCell ref="D110:F110"/>
    <mergeCell ref="D111:F111"/>
    <mergeCell ref="D112:F112"/>
    <mergeCell ref="E124:H124"/>
    <mergeCell ref="E128:H128"/>
    <mergeCell ref="E126:H126"/>
    <mergeCell ref="E130:H130"/>
    <mergeCell ref="L2:V2"/>
  </mergeCells>
  <dataValidations count="2">
    <dataValidation type="list" allowBlank="1" showInputMessage="1" showErrorMessage="1" error="Povolené sú hodnoty K, M." sqref="D208:D213">
      <formula1>"K, M"</formula1>
    </dataValidation>
    <dataValidation type="list" allowBlank="1" showInputMessage="1" showErrorMessage="1" error="Povolené sú hodnoty základná, znížená, nulová." sqref="N208:N213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68"/>
      <c r="C3" s="169"/>
      <c r="D3" s="169"/>
      <c r="E3" s="169"/>
      <c r="F3" s="169"/>
      <c r="G3" s="169"/>
      <c r="H3" s="20"/>
    </row>
    <row r="4" s="1" customFormat="1" ht="24.96" customHeight="1">
      <c r="B4" s="20"/>
      <c r="C4" s="170" t="s">
        <v>1178</v>
      </c>
      <c r="H4" s="20"/>
    </row>
    <row r="5" s="1" customFormat="1" ht="12" customHeight="1">
      <c r="B5" s="20"/>
      <c r="C5" s="336" t="s">
        <v>12</v>
      </c>
      <c r="D5" s="178" t="s">
        <v>13</v>
      </c>
      <c r="E5" s="1"/>
      <c r="F5" s="1"/>
      <c r="H5" s="20"/>
    </row>
    <row r="6" s="1" customFormat="1" ht="36.96" customHeight="1">
      <c r="B6" s="20"/>
      <c r="C6" s="337" t="s">
        <v>15</v>
      </c>
      <c r="D6" s="338" t="s">
        <v>16</v>
      </c>
      <c r="E6" s="1"/>
      <c r="F6" s="1"/>
      <c r="H6" s="20"/>
    </row>
    <row r="7" s="1" customFormat="1" ht="16.5" customHeight="1">
      <c r="B7" s="20"/>
      <c r="C7" s="172" t="s">
        <v>21</v>
      </c>
      <c r="D7" s="175" t="str">
        <f>'Rekapitulácia stavby'!AN8</f>
        <v>13. 2. 2025</v>
      </c>
      <c r="H7" s="20"/>
    </row>
    <row r="8" s="2" customFormat="1" ht="10.8" customHeight="1">
      <c r="A8" s="40"/>
      <c r="B8" s="43"/>
      <c r="C8" s="40"/>
      <c r="D8" s="40"/>
      <c r="E8" s="40"/>
      <c r="F8" s="40"/>
      <c r="G8" s="40"/>
      <c r="H8" s="43"/>
    </row>
    <row r="9" s="11" customFormat="1" ht="29.28" customHeight="1">
      <c r="A9" s="236"/>
      <c r="B9" s="339"/>
      <c r="C9" s="340" t="s">
        <v>59</v>
      </c>
      <c r="D9" s="341" t="s">
        <v>60</v>
      </c>
      <c r="E9" s="341" t="s">
        <v>192</v>
      </c>
      <c r="F9" s="342" t="s">
        <v>1179</v>
      </c>
      <c r="G9" s="236"/>
      <c r="H9" s="339"/>
    </row>
    <row r="10" s="2" customFormat="1" ht="26.4" customHeight="1">
      <c r="A10" s="40"/>
      <c r="B10" s="43"/>
      <c r="C10" s="343" t="s">
        <v>1180</v>
      </c>
      <c r="D10" s="343" t="s">
        <v>88</v>
      </c>
      <c r="E10" s="40"/>
      <c r="F10" s="40"/>
      <c r="G10" s="40"/>
      <c r="H10" s="43"/>
    </row>
    <row r="11" s="2" customFormat="1" ht="16.8" customHeight="1">
      <c r="A11" s="40"/>
      <c r="B11" s="43"/>
      <c r="C11" s="344" t="s">
        <v>139</v>
      </c>
      <c r="D11" s="345" t="s">
        <v>125</v>
      </c>
      <c r="E11" s="346" t="s">
        <v>1</v>
      </c>
      <c r="F11" s="347">
        <v>37.212000000000003</v>
      </c>
      <c r="G11" s="40"/>
      <c r="H11" s="43"/>
    </row>
    <row r="12" s="2" customFormat="1" ht="16.8" customHeight="1">
      <c r="A12" s="40"/>
      <c r="B12" s="43"/>
      <c r="C12" s="348" t="s">
        <v>1</v>
      </c>
      <c r="D12" s="348" t="s">
        <v>550</v>
      </c>
      <c r="E12" s="17" t="s">
        <v>1</v>
      </c>
      <c r="F12" s="349">
        <v>17.719999999999999</v>
      </c>
      <c r="G12" s="40"/>
      <c r="H12" s="43"/>
    </row>
    <row r="13" s="2" customFormat="1" ht="16.8" customHeight="1">
      <c r="A13" s="40"/>
      <c r="B13" s="43"/>
      <c r="C13" s="348" t="s">
        <v>1</v>
      </c>
      <c r="D13" s="348" t="s">
        <v>551</v>
      </c>
      <c r="E13" s="17" t="s">
        <v>1</v>
      </c>
      <c r="F13" s="349">
        <v>17.719999999999999</v>
      </c>
      <c r="G13" s="40"/>
      <c r="H13" s="43"/>
    </row>
    <row r="14" s="2" customFormat="1" ht="16.8" customHeight="1">
      <c r="A14" s="40"/>
      <c r="B14" s="43"/>
      <c r="C14" s="348" t="s">
        <v>1</v>
      </c>
      <c r="D14" s="348" t="s">
        <v>552</v>
      </c>
      <c r="E14" s="17" t="s">
        <v>1</v>
      </c>
      <c r="F14" s="349">
        <v>1.772</v>
      </c>
      <c r="G14" s="40"/>
      <c r="H14" s="43"/>
    </row>
    <row r="15" s="2" customFormat="1" ht="16.8" customHeight="1">
      <c r="A15" s="40"/>
      <c r="B15" s="43"/>
      <c r="C15" s="348" t="s">
        <v>139</v>
      </c>
      <c r="D15" s="348" t="s">
        <v>218</v>
      </c>
      <c r="E15" s="17" t="s">
        <v>1</v>
      </c>
      <c r="F15" s="349">
        <v>37.212000000000003</v>
      </c>
      <c r="G15" s="40"/>
      <c r="H15" s="43"/>
    </row>
    <row r="16" s="2" customFormat="1" ht="16.8" customHeight="1">
      <c r="A16" s="40"/>
      <c r="B16" s="43"/>
      <c r="C16" s="350" t="s">
        <v>1181</v>
      </c>
      <c r="D16" s="40"/>
      <c r="E16" s="40"/>
      <c r="F16" s="40"/>
      <c r="G16" s="40"/>
      <c r="H16" s="43"/>
    </row>
    <row r="17" s="2" customFormat="1" ht="16.8" customHeight="1">
      <c r="A17" s="40"/>
      <c r="B17" s="43"/>
      <c r="C17" s="348" t="s">
        <v>547</v>
      </c>
      <c r="D17" s="348" t="s">
        <v>548</v>
      </c>
      <c r="E17" s="17" t="s">
        <v>341</v>
      </c>
      <c r="F17" s="349">
        <v>37.212000000000003</v>
      </c>
      <c r="G17" s="40"/>
      <c r="H17" s="43"/>
    </row>
    <row r="18" s="2" customFormat="1" ht="16.8" customHeight="1">
      <c r="A18" s="40"/>
      <c r="B18" s="43"/>
      <c r="C18" s="348" t="s">
        <v>554</v>
      </c>
      <c r="D18" s="348" t="s">
        <v>555</v>
      </c>
      <c r="E18" s="17" t="s">
        <v>341</v>
      </c>
      <c r="F18" s="349">
        <v>37.212000000000003</v>
      </c>
      <c r="G18" s="40"/>
      <c r="H18" s="43"/>
    </row>
    <row r="19" s="2" customFormat="1" ht="16.8" customHeight="1">
      <c r="A19" s="40"/>
      <c r="B19" s="43"/>
      <c r="C19" s="344" t="s">
        <v>144</v>
      </c>
      <c r="D19" s="345" t="s">
        <v>1</v>
      </c>
      <c r="E19" s="346" t="s">
        <v>1</v>
      </c>
      <c r="F19" s="347">
        <v>35.700000000000003</v>
      </c>
      <c r="G19" s="40"/>
      <c r="H19" s="43"/>
    </row>
    <row r="20" s="2" customFormat="1" ht="16.8" customHeight="1">
      <c r="A20" s="40"/>
      <c r="B20" s="43"/>
      <c r="C20" s="348" t="s">
        <v>1</v>
      </c>
      <c r="D20" s="348" t="s">
        <v>614</v>
      </c>
      <c r="E20" s="17" t="s">
        <v>1</v>
      </c>
      <c r="F20" s="349">
        <v>10.199999999999999</v>
      </c>
      <c r="G20" s="40"/>
      <c r="H20" s="43"/>
    </row>
    <row r="21" s="2" customFormat="1" ht="16.8" customHeight="1">
      <c r="A21" s="40"/>
      <c r="B21" s="43"/>
      <c r="C21" s="348" t="s">
        <v>1</v>
      </c>
      <c r="D21" s="348" t="s">
        <v>615</v>
      </c>
      <c r="E21" s="17" t="s">
        <v>1</v>
      </c>
      <c r="F21" s="349">
        <v>10.199999999999999</v>
      </c>
      <c r="G21" s="40"/>
      <c r="H21" s="43"/>
    </row>
    <row r="22" s="2" customFormat="1" ht="16.8" customHeight="1">
      <c r="A22" s="40"/>
      <c r="B22" s="43"/>
      <c r="C22" s="348" t="s">
        <v>1</v>
      </c>
      <c r="D22" s="348" t="s">
        <v>616</v>
      </c>
      <c r="E22" s="17" t="s">
        <v>1</v>
      </c>
      <c r="F22" s="349">
        <v>10.199999999999999</v>
      </c>
      <c r="G22" s="40"/>
      <c r="H22" s="43"/>
    </row>
    <row r="23" s="2" customFormat="1" ht="16.8" customHeight="1">
      <c r="A23" s="40"/>
      <c r="B23" s="43"/>
      <c r="C23" s="348" t="s">
        <v>1</v>
      </c>
      <c r="D23" s="348" t="s">
        <v>617</v>
      </c>
      <c r="E23" s="17" t="s">
        <v>1</v>
      </c>
      <c r="F23" s="349">
        <v>5.0999999999999996</v>
      </c>
      <c r="G23" s="40"/>
      <c r="H23" s="43"/>
    </row>
    <row r="24" s="2" customFormat="1" ht="16.8" customHeight="1">
      <c r="A24" s="40"/>
      <c r="B24" s="43"/>
      <c r="C24" s="348" t="s">
        <v>144</v>
      </c>
      <c r="D24" s="348" t="s">
        <v>218</v>
      </c>
      <c r="E24" s="17" t="s">
        <v>1</v>
      </c>
      <c r="F24" s="349">
        <v>35.700000000000003</v>
      </c>
      <c r="G24" s="40"/>
      <c r="H24" s="43"/>
    </row>
    <row r="25" s="2" customFormat="1" ht="16.8" customHeight="1">
      <c r="A25" s="40"/>
      <c r="B25" s="43"/>
      <c r="C25" s="350" t="s">
        <v>1181</v>
      </c>
      <c r="D25" s="40"/>
      <c r="E25" s="40"/>
      <c r="F25" s="40"/>
      <c r="G25" s="40"/>
      <c r="H25" s="43"/>
    </row>
    <row r="26" s="2" customFormat="1">
      <c r="A26" s="40"/>
      <c r="B26" s="43"/>
      <c r="C26" s="348" t="s">
        <v>611</v>
      </c>
      <c r="D26" s="348" t="s">
        <v>612</v>
      </c>
      <c r="E26" s="17" t="s">
        <v>341</v>
      </c>
      <c r="F26" s="349">
        <v>35.700000000000003</v>
      </c>
      <c r="G26" s="40"/>
      <c r="H26" s="43"/>
    </row>
    <row r="27" s="2" customFormat="1" ht="16.8" customHeight="1">
      <c r="A27" s="40"/>
      <c r="B27" s="43"/>
      <c r="C27" s="348" t="s">
        <v>619</v>
      </c>
      <c r="D27" s="348" t="s">
        <v>620</v>
      </c>
      <c r="E27" s="17" t="s">
        <v>341</v>
      </c>
      <c r="F27" s="349">
        <v>35.700000000000003</v>
      </c>
      <c r="G27" s="40"/>
      <c r="H27" s="43"/>
    </row>
    <row r="28" s="2" customFormat="1" ht="16.8" customHeight="1">
      <c r="A28" s="40"/>
      <c r="B28" s="43"/>
      <c r="C28" s="344" t="s">
        <v>122</v>
      </c>
      <c r="D28" s="345" t="s">
        <v>1</v>
      </c>
      <c r="E28" s="346" t="s">
        <v>1</v>
      </c>
      <c r="F28" s="347">
        <v>37.994999999999997</v>
      </c>
      <c r="G28" s="40"/>
      <c r="H28" s="43"/>
    </row>
    <row r="29" s="2" customFormat="1" ht="16.8" customHeight="1">
      <c r="A29" s="40"/>
      <c r="B29" s="43"/>
      <c r="C29" s="348" t="s">
        <v>1</v>
      </c>
      <c r="D29" s="348" t="s">
        <v>284</v>
      </c>
      <c r="E29" s="17" t="s">
        <v>1</v>
      </c>
      <c r="F29" s="349">
        <v>3.6549999999999998</v>
      </c>
      <c r="G29" s="40"/>
      <c r="H29" s="43"/>
    </row>
    <row r="30" s="2" customFormat="1" ht="16.8" customHeight="1">
      <c r="A30" s="40"/>
      <c r="B30" s="43"/>
      <c r="C30" s="348" t="s">
        <v>1</v>
      </c>
      <c r="D30" s="348" t="s">
        <v>285</v>
      </c>
      <c r="E30" s="17" t="s">
        <v>1</v>
      </c>
      <c r="F30" s="349">
        <v>19.300000000000001</v>
      </c>
      <c r="G30" s="40"/>
      <c r="H30" s="43"/>
    </row>
    <row r="31" s="2" customFormat="1" ht="16.8" customHeight="1">
      <c r="A31" s="40"/>
      <c r="B31" s="43"/>
      <c r="C31" s="348" t="s">
        <v>1</v>
      </c>
      <c r="D31" s="348" t="s">
        <v>286</v>
      </c>
      <c r="E31" s="17" t="s">
        <v>1</v>
      </c>
      <c r="F31" s="349">
        <v>12.9</v>
      </c>
      <c r="G31" s="40"/>
      <c r="H31" s="43"/>
    </row>
    <row r="32" s="2" customFormat="1" ht="16.8" customHeight="1">
      <c r="A32" s="40"/>
      <c r="B32" s="43"/>
      <c r="C32" s="348" t="s">
        <v>1</v>
      </c>
      <c r="D32" s="348" t="s">
        <v>287</v>
      </c>
      <c r="E32" s="17" t="s">
        <v>1</v>
      </c>
      <c r="F32" s="349">
        <v>2.1400000000000001</v>
      </c>
      <c r="G32" s="40"/>
      <c r="H32" s="43"/>
    </row>
    <row r="33" s="2" customFormat="1" ht="16.8" customHeight="1">
      <c r="A33" s="40"/>
      <c r="B33" s="43"/>
      <c r="C33" s="348" t="s">
        <v>122</v>
      </c>
      <c r="D33" s="348" t="s">
        <v>225</v>
      </c>
      <c r="E33" s="17" t="s">
        <v>1</v>
      </c>
      <c r="F33" s="349">
        <v>37.994999999999997</v>
      </c>
      <c r="G33" s="40"/>
      <c r="H33" s="43"/>
    </row>
    <row r="34" s="2" customFormat="1" ht="16.8" customHeight="1">
      <c r="A34" s="40"/>
      <c r="B34" s="43"/>
      <c r="C34" s="350" t="s">
        <v>1181</v>
      </c>
      <c r="D34" s="40"/>
      <c r="E34" s="40"/>
      <c r="F34" s="40"/>
      <c r="G34" s="40"/>
      <c r="H34" s="43"/>
    </row>
    <row r="35" s="2" customFormat="1">
      <c r="A35" s="40"/>
      <c r="B35" s="43"/>
      <c r="C35" s="348" t="s">
        <v>281</v>
      </c>
      <c r="D35" s="348" t="s">
        <v>282</v>
      </c>
      <c r="E35" s="17" t="s">
        <v>210</v>
      </c>
      <c r="F35" s="349">
        <v>39.895000000000003</v>
      </c>
      <c r="G35" s="40"/>
      <c r="H35" s="43"/>
    </row>
    <row r="36" s="2" customFormat="1" ht="16.8" customHeight="1">
      <c r="A36" s="40"/>
      <c r="B36" s="43"/>
      <c r="C36" s="344" t="s">
        <v>146</v>
      </c>
      <c r="D36" s="345" t="s">
        <v>1</v>
      </c>
      <c r="E36" s="346" t="s">
        <v>1</v>
      </c>
      <c r="F36" s="347">
        <v>2.097</v>
      </c>
      <c r="G36" s="40"/>
      <c r="H36" s="43"/>
    </row>
    <row r="37" s="2" customFormat="1" ht="16.8" customHeight="1">
      <c r="A37" s="40"/>
      <c r="B37" s="43"/>
      <c r="C37" s="348" t="s">
        <v>1</v>
      </c>
      <c r="D37" s="348" t="s">
        <v>278</v>
      </c>
      <c r="E37" s="17" t="s">
        <v>1</v>
      </c>
      <c r="F37" s="349">
        <v>0.90000000000000002</v>
      </c>
      <c r="G37" s="40"/>
      <c r="H37" s="43"/>
    </row>
    <row r="38" s="2" customFormat="1" ht="16.8" customHeight="1">
      <c r="A38" s="40"/>
      <c r="B38" s="43"/>
      <c r="C38" s="348" t="s">
        <v>1</v>
      </c>
      <c r="D38" s="348" t="s">
        <v>279</v>
      </c>
      <c r="E38" s="17" t="s">
        <v>1</v>
      </c>
      <c r="F38" s="349">
        <v>1.1970000000000001</v>
      </c>
      <c r="G38" s="40"/>
      <c r="H38" s="43"/>
    </row>
    <row r="39" s="2" customFormat="1" ht="16.8" customHeight="1">
      <c r="A39" s="40"/>
      <c r="B39" s="43"/>
      <c r="C39" s="348" t="s">
        <v>146</v>
      </c>
      <c r="D39" s="348" t="s">
        <v>218</v>
      </c>
      <c r="E39" s="17" t="s">
        <v>1</v>
      </c>
      <c r="F39" s="349">
        <v>2.097</v>
      </c>
      <c r="G39" s="40"/>
      <c r="H39" s="43"/>
    </row>
    <row r="40" s="2" customFormat="1" ht="16.8" customHeight="1">
      <c r="A40" s="40"/>
      <c r="B40" s="43"/>
      <c r="C40" s="350" t="s">
        <v>1181</v>
      </c>
      <c r="D40" s="40"/>
      <c r="E40" s="40"/>
      <c r="F40" s="40"/>
      <c r="G40" s="40"/>
      <c r="H40" s="43"/>
    </row>
    <row r="41" s="2" customFormat="1">
      <c r="A41" s="40"/>
      <c r="B41" s="43"/>
      <c r="C41" s="348" t="s">
        <v>275</v>
      </c>
      <c r="D41" s="348" t="s">
        <v>276</v>
      </c>
      <c r="E41" s="17" t="s">
        <v>241</v>
      </c>
      <c r="F41" s="349">
        <v>2.097</v>
      </c>
      <c r="G41" s="40"/>
      <c r="H41" s="43"/>
    </row>
    <row r="42" s="2" customFormat="1" ht="16.8" customHeight="1">
      <c r="A42" s="40"/>
      <c r="B42" s="43"/>
      <c r="C42" s="348" t="s">
        <v>239</v>
      </c>
      <c r="D42" s="348" t="s">
        <v>240</v>
      </c>
      <c r="E42" s="17" t="s">
        <v>241</v>
      </c>
      <c r="F42" s="349">
        <v>2.097</v>
      </c>
      <c r="G42" s="40"/>
      <c r="H42" s="43"/>
    </row>
    <row r="43" s="2" customFormat="1" ht="16.8" customHeight="1">
      <c r="A43" s="40"/>
      <c r="B43" s="43"/>
      <c r="C43" s="344" t="s">
        <v>150</v>
      </c>
      <c r="D43" s="345" t="s">
        <v>1</v>
      </c>
      <c r="E43" s="346" t="s">
        <v>1</v>
      </c>
      <c r="F43" s="347">
        <v>210.291</v>
      </c>
      <c r="G43" s="40"/>
      <c r="H43" s="43"/>
    </row>
    <row r="44" s="2" customFormat="1" ht="16.8" customHeight="1">
      <c r="A44" s="40"/>
      <c r="B44" s="43"/>
      <c r="C44" s="348" t="s">
        <v>1</v>
      </c>
      <c r="D44" s="348" t="s">
        <v>628</v>
      </c>
      <c r="E44" s="17" t="s">
        <v>1</v>
      </c>
      <c r="F44" s="349">
        <v>80.866</v>
      </c>
      <c r="G44" s="40"/>
      <c r="H44" s="43"/>
    </row>
    <row r="45" s="2" customFormat="1" ht="16.8" customHeight="1">
      <c r="A45" s="40"/>
      <c r="B45" s="43"/>
      <c r="C45" s="348" t="s">
        <v>1</v>
      </c>
      <c r="D45" s="348" t="s">
        <v>629</v>
      </c>
      <c r="E45" s="17" t="s">
        <v>1</v>
      </c>
      <c r="F45" s="349">
        <v>28.52</v>
      </c>
      <c r="G45" s="40"/>
      <c r="H45" s="43"/>
    </row>
    <row r="46" s="2" customFormat="1" ht="16.8" customHeight="1">
      <c r="A46" s="40"/>
      <c r="B46" s="43"/>
      <c r="C46" s="348" t="s">
        <v>1</v>
      </c>
      <c r="D46" s="348" t="s">
        <v>630</v>
      </c>
      <c r="E46" s="17" t="s">
        <v>1</v>
      </c>
      <c r="F46" s="349">
        <v>28.52</v>
      </c>
      <c r="G46" s="40"/>
      <c r="H46" s="43"/>
    </row>
    <row r="47" s="2" customFormat="1" ht="16.8" customHeight="1">
      <c r="A47" s="40"/>
      <c r="B47" s="43"/>
      <c r="C47" s="348" t="s">
        <v>1</v>
      </c>
      <c r="D47" s="348" t="s">
        <v>631</v>
      </c>
      <c r="E47" s="17" t="s">
        <v>1</v>
      </c>
      <c r="F47" s="349">
        <v>11.935000000000001</v>
      </c>
      <c r="G47" s="40"/>
      <c r="H47" s="43"/>
    </row>
    <row r="48" s="2" customFormat="1" ht="16.8" customHeight="1">
      <c r="A48" s="40"/>
      <c r="B48" s="43"/>
      <c r="C48" s="348" t="s">
        <v>1</v>
      </c>
      <c r="D48" s="348" t="s">
        <v>632</v>
      </c>
      <c r="E48" s="17" t="s">
        <v>1</v>
      </c>
      <c r="F48" s="349">
        <v>28.829999999999998</v>
      </c>
      <c r="G48" s="40"/>
      <c r="H48" s="43"/>
    </row>
    <row r="49" s="2" customFormat="1" ht="16.8" customHeight="1">
      <c r="A49" s="40"/>
      <c r="B49" s="43"/>
      <c r="C49" s="348" t="s">
        <v>1</v>
      </c>
      <c r="D49" s="348" t="s">
        <v>633</v>
      </c>
      <c r="E49" s="17" t="s">
        <v>1</v>
      </c>
      <c r="F49" s="349">
        <v>22.164999999999999</v>
      </c>
      <c r="G49" s="40"/>
      <c r="H49" s="43"/>
    </row>
    <row r="50" s="2" customFormat="1" ht="16.8" customHeight="1">
      <c r="A50" s="40"/>
      <c r="B50" s="43"/>
      <c r="C50" s="348" t="s">
        <v>1</v>
      </c>
      <c r="D50" s="348" t="s">
        <v>634</v>
      </c>
      <c r="E50" s="17" t="s">
        <v>1</v>
      </c>
      <c r="F50" s="349">
        <v>9.4550000000000001</v>
      </c>
      <c r="G50" s="40"/>
      <c r="H50" s="43"/>
    </row>
    <row r="51" s="2" customFormat="1" ht="16.8" customHeight="1">
      <c r="A51" s="40"/>
      <c r="B51" s="43"/>
      <c r="C51" s="348" t="s">
        <v>150</v>
      </c>
      <c r="D51" s="348" t="s">
        <v>225</v>
      </c>
      <c r="E51" s="17" t="s">
        <v>1</v>
      </c>
      <c r="F51" s="349">
        <v>210.291</v>
      </c>
      <c r="G51" s="40"/>
      <c r="H51" s="43"/>
    </row>
    <row r="52" s="2" customFormat="1" ht="16.8" customHeight="1">
      <c r="A52" s="40"/>
      <c r="B52" s="43"/>
      <c r="C52" s="350" t="s">
        <v>1181</v>
      </c>
      <c r="D52" s="40"/>
      <c r="E52" s="40"/>
      <c r="F52" s="40"/>
      <c r="G52" s="40"/>
      <c r="H52" s="43"/>
    </row>
    <row r="53" s="2" customFormat="1" ht="16.8" customHeight="1">
      <c r="A53" s="40"/>
      <c r="B53" s="43"/>
      <c r="C53" s="348" t="s">
        <v>625</v>
      </c>
      <c r="D53" s="348" t="s">
        <v>626</v>
      </c>
      <c r="E53" s="17" t="s">
        <v>210</v>
      </c>
      <c r="F53" s="349">
        <v>220.80600000000001</v>
      </c>
      <c r="G53" s="40"/>
      <c r="H53" s="43"/>
    </row>
    <row r="54" s="2" customFormat="1" ht="16.8" customHeight="1">
      <c r="A54" s="40"/>
      <c r="B54" s="43"/>
      <c r="C54" s="344" t="s">
        <v>148</v>
      </c>
      <c r="D54" s="345" t="s">
        <v>1</v>
      </c>
      <c r="E54" s="346" t="s">
        <v>1</v>
      </c>
      <c r="F54" s="347">
        <v>49.659999999999997</v>
      </c>
      <c r="G54" s="40"/>
      <c r="H54" s="43"/>
    </row>
    <row r="55" s="2" customFormat="1" ht="16.8" customHeight="1">
      <c r="A55" s="40"/>
      <c r="B55" s="43"/>
      <c r="C55" s="348" t="s">
        <v>1</v>
      </c>
      <c r="D55" s="348" t="s">
        <v>222</v>
      </c>
      <c r="E55" s="17" t="s">
        <v>1</v>
      </c>
      <c r="F55" s="349">
        <v>21.079999999999998</v>
      </c>
      <c r="G55" s="40"/>
      <c r="H55" s="43"/>
    </row>
    <row r="56" s="2" customFormat="1" ht="16.8" customHeight="1">
      <c r="A56" s="40"/>
      <c r="B56" s="43"/>
      <c r="C56" s="348" t="s">
        <v>1</v>
      </c>
      <c r="D56" s="348" t="s">
        <v>223</v>
      </c>
      <c r="E56" s="17" t="s">
        <v>1</v>
      </c>
      <c r="F56" s="349">
        <v>21.079999999999998</v>
      </c>
      <c r="G56" s="40"/>
      <c r="H56" s="43"/>
    </row>
    <row r="57" s="2" customFormat="1" ht="16.8" customHeight="1">
      <c r="A57" s="40"/>
      <c r="B57" s="43"/>
      <c r="C57" s="348" t="s">
        <v>1</v>
      </c>
      <c r="D57" s="348" t="s">
        <v>224</v>
      </c>
      <c r="E57" s="17" t="s">
        <v>1</v>
      </c>
      <c r="F57" s="349">
        <v>7.5</v>
      </c>
      <c r="G57" s="40"/>
      <c r="H57" s="43"/>
    </row>
    <row r="58" s="2" customFormat="1" ht="16.8" customHeight="1">
      <c r="A58" s="40"/>
      <c r="B58" s="43"/>
      <c r="C58" s="348" t="s">
        <v>148</v>
      </c>
      <c r="D58" s="348" t="s">
        <v>225</v>
      </c>
      <c r="E58" s="17" t="s">
        <v>1</v>
      </c>
      <c r="F58" s="349">
        <v>49.659999999999997</v>
      </c>
      <c r="G58" s="40"/>
      <c r="H58" s="43"/>
    </row>
    <row r="59" s="2" customFormat="1" ht="16.8" customHeight="1">
      <c r="A59" s="40"/>
      <c r="B59" s="43"/>
      <c r="C59" s="350" t="s">
        <v>1181</v>
      </c>
      <c r="D59" s="40"/>
      <c r="E59" s="40"/>
      <c r="F59" s="40"/>
      <c r="G59" s="40"/>
      <c r="H59" s="43"/>
    </row>
    <row r="60" s="2" customFormat="1" ht="16.8" customHeight="1">
      <c r="A60" s="40"/>
      <c r="B60" s="43"/>
      <c r="C60" s="348" t="s">
        <v>219</v>
      </c>
      <c r="D60" s="348" t="s">
        <v>220</v>
      </c>
      <c r="E60" s="17" t="s">
        <v>210</v>
      </c>
      <c r="F60" s="349">
        <v>52.143000000000001</v>
      </c>
      <c r="G60" s="40"/>
      <c r="H60" s="43"/>
    </row>
    <row r="61" s="2" customFormat="1" ht="16.8" customHeight="1">
      <c r="A61" s="40"/>
      <c r="B61" s="43"/>
      <c r="C61" s="348" t="s">
        <v>637</v>
      </c>
      <c r="D61" s="348" t="s">
        <v>638</v>
      </c>
      <c r="E61" s="17" t="s">
        <v>210</v>
      </c>
      <c r="F61" s="349">
        <v>270.46600000000001</v>
      </c>
      <c r="G61" s="40"/>
      <c r="H61" s="43"/>
    </row>
    <row r="62" s="2" customFormat="1" ht="16.8" customHeight="1">
      <c r="A62" s="40"/>
      <c r="B62" s="43"/>
      <c r="C62" s="348" t="s">
        <v>642</v>
      </c>
      <c r="D62" s="348" t="s">
        <v>643</v>
      </c>
      <c r="E62" s="17" t="s">
        <v>210</v>
      </c>
      <c r="F62" s="349">
        <v>270.46600000000001</v>
      </c>
      <c r="G62" s="40"/>
      <c r="H62" s="43"/>
    </row>
    <row r="63" s="2" customFormat="1" ht="16.8" customHeight="1">
      <c r="A63" s="40"/>
      <c r="B63" s="43"/>
      <c r="C63" s="348" t="s">
        <v>646</v>
      </c>
      <c r="D63" s="348" t="s">
        <v>647</v>
      </c>
      <c r="E63" s="17" t="s">
        <v>210</v>
      </c>
      <c r="F63" s="349">
        <v>270.46600000000001</v>
      </c>
      <c r="G63" s="40"/>
      <c r="H63" s="43"/>
    </row>
    <row r="64" s="2" customFormat="1" ht="16.8" customHeight="1">
      <c r="A64" s="40"/>
      <c r="B64" s="43"/>
      <c r="C64" s="344" t="s">
        <v>142</v>
      </c>
      <c r="D64" s="345" t="s">
        <v>1</v>
      </c>
      <c r="E64" s="346" t="s">
        <v>1</v>
      </c>
      <c r="F64" s="347">
        <v>86.400000000000006</v>
      </c>
      <c r="G64" s="40"/>
      <c r="H64" s="43"/>
    </row>
    <row r="65" s="2" customFormat="1" ht="16.8" customHeight="1">
      <c r="A65" s="40"/>
      <c r="B65" s="43"/>
      <c r="C65" s="348" t="s">
        <v>1</v>
      </c>
      <c r="D65" s="348" t="s">
        <v>320</v>
      </c>
      <c r="E65" s="17" t="s">
        <v>1</v>
      </c>
      <c r="F65" s="349">
        <v>14</v>
      </c>
      <c r="G65" s="40"/>
      <c r="H65" s="43"/>
    </row>
    <row r="66" s="2" customFormat="1" ht="16.8" customHeight="1">
      <c r="A66" s="40"/>
      <c r="B66" s="43"/>
      <c r="C66" s="348" t="s">
        <v>1</v>
      </c>
      <c r="D66" s="348" t="s">
        <v>405</v>
      </c>
      <c r="E66" s="17" t="s">
        <v>1</v>
      </c>
      <c r="F66" s="349">
        <v>34.399999999999999</v>
      </c>
      <c r="G66" s="40"/>
      <c r="H66" s="43"/>
    </row>
    <row r="67" s="2" customFormat="1" ht="16.8" customHeight="1">
      <c r="A67" s="40"/>
      <c r="B67" s="43"/>
      <c r="C67" s="348" t="s">
        <v>1</v>
      </c>
      <c r="D67" s="348" t="s">
        <v>406</v>
      </c>
      <c r="E67" s="17" t="s">
        <v>1</v>
      </c>
      <c r="F67" s="349">
        <v>27.199999999999999</v>
      </c>
      <c r="G67" s="40"/>
      <c r="H67" s="43"/>
    </row>
    <row r="68" s="2" customFormat="1" ht="16.8" customHeight="1">
      <c r="A68" s="40"/>
      <c r="B68" s="43"/>
      <c r="C68" s="348" t="s">
        <v>1</v>
      </c>
      <c r="D68" s="348" t="s">
        <v>323</v>
      </c>
      <c r="E68" s="17" t="s">
        <v>1</v>
      </c>
      <c r="F68" s="349">
        <v>10.800000000000001</v>
      </c>
      <c r="G68" s="40"/>
      <c r="H68" s="43"/>
    </row>
    <row r="69" s="2" customFormat="1" ht="16.8" customHeight="1">
      <c r="A69" s="40"/>
      <c r="B69" s="43"/>
      <c r="C69" s="348" t="s">
        <v>142</v>
      </c>
      <c r="D69" s="348" t="s">
        <v>225</v>
      </c>
      <c r="E69" s="17" t="s">
        <v>1</v>
      </c>
      <c r="F69" s="349">
        <v>86.400000000000006</v>
      </c>
      <c r="G69" s="40"/>
      <c r="H69" s="43"/>
    </row>
    <row r="70" s="2" customFormat="1" ht="16.8" customHeight="1">
      <c r="A70" s="40"/>
      <c r="B70" s="43"/>
      <c r="C70" s="350" t="s">
        <v>1181</v>
      </c>
      <c r="D70" s="40"/>
      <c r="E70" s="40"/>
      <c r="F70" s="40"/>
      <c r="G70" s="40"/>
      <c r="H70" s="43"/>
    </row>
    <row r="71" s="2" customFormat="1" ht="16.8" customHeight="1">
      <c r="A71" s="40"/>
      <c r="B71" s="43"/>
      <c r="C71" s="348" t="s">
        <v>402</v>
      </c>
      <c r="D71" s="348" t="s">
        <v>403</v>
      </c>
      <c r="E71" s="17" t="s">
        <v>210</v>
      </c>
      <c r="F71" s="349">
        <v>90.719999999999999</v>
      </c>
      <c r="G71" s="40"/>
      <c r="H71" s="43"/>
    </row>
    <row r="72" s="2" customFormat="1">
      <c r="A72" s="40"/>
      <c r="B72" s="43"/>
      <c r="C72" s="348" t="s">
        <v>227</v>
      </c>
      <c r="D72" s="348" t="s">
        <v>228</v>
      </c>
      <c r="E72" s="17" t="s">
        <v>210</v>
      </c>
      <c r="F72" s="349">
        <v>86.400000000000006</v>
      </c>
      <c r="G72" s="40"/>
      <c r="H72" s="43"/>
    </row>
    <row r="73" s="2" customFormat="1" ht="16.8" customHeight="1">
      <c r="A73" s="40"/>
      <c r="B73" s="43"/>
      <c r="C73" s="348" t="s">
        <v>230</v>
      </c>
      <c r="D73" s="348" t="s">
        <v>231</v>
      </c>
      <c r="E73" s="17" t="s">
        <v>210</v>
      </c>
      <c r="F73" s="349">
        <v>208.45599999999999</v>
      </c>
      <c r="G73" s="40"/>
      <c r="H73" s="43"/>
    </row>
    <row r="74" s="2" customFormat="1">
      <c r="A74" s="40"/>
      <c r="B74" s="43"/>
      <c r="C74" s="348" t="s">
        <v>596</v>
      </c>
      <c r="D74" s="348" t="s">
        <v>597</v>
      </c>
      <c r="E74" s="17" t="s">
        <v>210</v>
      </c>
      <c r="F74" s="349">
        <v>86.400000000000006</v>
      </c>
      <c r="G74" s="40"/>
      <c r="H74" s="43"/>
    </row>
    <row r="75" s="2" customFormat="1" ht="16.8" customHeight="1">
      <c r="A75" s="40"/>
      <c r="B75" s="43"/>
      <c r="C75" s="344" t="s">
        <v>127</v>
      </c>
      <c r="D75" s="345" t="s">
        <v>1</v>
      </c>
      <c r="E75" s="346" t="s">
        <v>1</v>
      </c>
      <c r="F75" s="347">
        <v>118.59999999999999</v>
      </c>
      <c r="G75" s="40"/>
      <c r="H75" s="43"/>
    </row>
    <row r="76" s="2" customFormat="1" ht="16.8" customHeight="1">
      <c r="A76" s="40"/>
      <c r="B76" s="43"/>
      <c r="C76" s="348" t="s">
        <v>1</v>
      </c>
      <c r="D76" s="348" t="s">
        <v>320</v>
      </c>
      <c r="E76" s="17" t="s">
        <v>1</v>
      </c>
      <c r="F76" s="349">
        <v>14</v>
      </c>
      <c r="G76" s="40"/>
      <c r="H76" s="43"/>
    </row>
    <row r="77" s="2" customFormat="1" ht="16.8" customHeight="1">
      <c r="A77" s="40"/>
      <c r="B77" s="43"/>
      <c r="C77" s="348" t="s">
        <v>1</v>
      </c>
      <c r="D77" s="348" t="s">
        <v>321</v>
      </c>
      <c r="E77" s="17" t="s">
        <v>1</v>
      </c>
      <c r="F77" s="349">
        <v>50.399999999999999</v>
      </c>
      <c r="G77" s="40"/>
      <c r="H77" s="43"/>
    </row>
    <row r="78" s="2" customFormat="1" ht="16.8" customHeight="1">
      <c r="A78" s="40"/>
      <c r="B78" s="43"/>
      <c r="C78" s="348" t="s">
        <v>1</v>
      </c>
      <c r="D78" s="348" t="s">
        <v>322</v>
      </c>
      <c r="E78" s="17" t="s">
        <v>1</v>
      </c>
      <c r="F78" s="349">
        <v>43.399999999999999</v>
      </c>
      <c r="G78" s="40"/>
      <c r="H78" s="43"/>
    </row>
    <row r="79" s="2" customFormat="1" ht="16.8" customHeight="1">
      <c r="A79" s="40"/>
      <c r="B79" s="43"/>
      <c r="C79" s="348" t="s">
        <v>1</v>
      </c>
      <c r="D79" s="348" t="s">
        <v>323</v>
      </c>
      <c r="E79" s="17" t="s">
        <v>1</v>
      </c>
      <c r="F79" s="349">
        <v>10.800000000000001</v>
      </c>
      <c r="G79" s="40"/>
      <c r="H79" s="43"/>
    </row>
    <row r="80" s="2" customFormat="1" ht="16.8" customHeight="1">
      <c r="A80" s="40"/>
      <c r="B80" s="43"/>
      <c r="C80" s="348" t="s">
        <v>127</v>
      </c>
      <c r="D80" s="348" t="s">
        <v>225</v>
      </c>
      <c r="E80" s="17" t="s">
        <v>1</v>
      </c>
      <c r="F80" s="349">
        <v>118.59999999999999</v>
      </c>
      <c r="G80" s="40"/>
      <c r="H80" s="43"/>
    </row>
    <row r="81" s="2" customFormat="1" ht="16.8" customHeight="1">
      <c r="A81" s="40"/>
      <c r="B81" s="43"/>
      <c r="C81" s="350" t="s">
        <v>1181</v>
      </c>
      <c r="D81" s="40"/>
      <c r="E81" s="40"/>
      <c r="F81" s="40"/>
      <c r="G81" s="40"/>
      <c r="H81" s="43"/>
    </row>
    <row r="82" s="2" customFormat="1">
      <c r="A82" s="40"/>
      <c r="B82" s="43"/>
      <c r="C82" s="348" t="s">
        <v>317</v>
      </c>
      <c r="D82" s="348" t="s">
        <v>318</v>
      </c>
      <c r="E82" s="17" t="s">
        <v>210</v>
      </c>
      <c r="F82" s="349">
        <v>124.53</v>
      </c>
      <c r="G82" s="40"/>
      <c r="H82" s="43"/>
    </row>
    <row r="83" s="2" customFormat="1" ht="16.8" customHeight="1">
      <c r="A83" s="40"/>
      <c r="B83" s="43"/>
      <c r="C83" s="344" t="s">
        <v>124</v>
      </c>
      <c r="D83" s="345" t="s">
        <v>125</v>
      </c>
      <c r="E83" s="346" t="s">
        <v>1</v>
      </c>
      <c r="F83" s="347">
        <v>39.895000000000003</v>
      </c>
      <c r="G83" s="40"/>
      <c r="H83" s="43"/>
    </row>
    <row r="84" s="2" customFormat="1" ht="16.8" customHeight="1">
      <c r="A84" s="40"/>
      <c r="B84" s="43"/>
      <c r="C84" s="348" t="s">
        <v>1</v>
      </c>
      <c r="D84" s="348" t="s">
        <v>284</v>
      </c>
      <c r="E84" s="17" t="s">
        <v>1</v>
      </c>
      <c r="F84" s="349">
        <v>3.6549999999999998</v>
      </c>
      <c r="G84" s="40"/>
      <c r="H84" s="43"/>
    </row>
    <row r="85" s="2" customFormat="1" ht="16.8" customHeight="1">
      <c r="A85" s="40"/>
      <c r="B85" s="43"/>
      <c r="C85" s="348" t="s">
        <v>1</v>
      </c>
      <c r="D85" s="348" t="s">
        <v>285</v>
      </c>
      <c r="E85" s="17" t="s">
        <v>1</v>
      </c>
      <c r="F85" s="349">
        <v>19.300000000000001</v>
      </c>
      <c r="G85" s="40"/>
      <c r="H85" s="43"/>
    </row>
    <row r="86" s="2" customFormat="1" ht="16.8" customHeight="1">
      <c r="A86" s="40"/>
      <c r="B86" s="43"/>
      <c r="C86" s="348" t="s">
        <v>1</v>
      </c>
      <c r="D86" s="348" t="s">
        <v>286</v>
      </c>
      <c r="E86" s="17" t="s">
        <v>1</v>
      </c>
      <c r="F86" s="349">
        <v>12.9</v>
      </c>
      <c r="G86" s="40"/>
      <c r="H86" s="43"/>
    </row>
    <row r="87" s="2" customFormat="1" ht="16.8" customHeight="1">
      <c r="A87" s="40"/>
      <c r="B87" s="43"/>
      <c r="C87" s="348" t="s">
        <v>1</v>
      </c>
      <c r="D87" s="348" t="s">
        <v>287</v>
      </c>
      <c r="E87" s="17" t="s">
        <v>1</v>
      </c>
      <c r="F87" s="349">
        <v>2.1400000000000001</v>
      </c>
      <c r="G87" s="40"/>
      <c r="H87" s="43"/>
    </row>
    <row r="88" s="2" customFormat="1" ht="16.8" customHeight="1">
      <c r="A88" s="40"/>
      <c r="B88" s="43"/>
      <c r="C88" s="348" t="s">
        <v>1</v>
      </c>
      <c r="D88" s="348" t="s">
        <v>288</v>
      </c>
      <c r="E88" s="17" t="s">
        <v>1</v>
      </c>
      <c r="F88" s="349">
        <v>1.8999999999999999</v>
      </c>
      <c r="G88" s="40"/>
      <c r="H88" s="43"/>
    </row>
    <row r="89" s="2" customFormat="1" ht="16.8" customHeight="1">
      <c r="A89" s="40"/>
      <c r="B89" s="43"/>
      <c r="C89" s="348" t="s">
        <v>124</v>
      </c>
      <c r="D89" s="348" t="s">
        <v>218</v>
      </c>
      <c r="E89" s="17" t="s">
        <v>1</v>
      </c>
      <c r="F89" s="349">
        <v>39.895000000000003</v>
      </c>
      <c r="G89" s="40"/>
      <c r="H89" s="43"/>
    </row>
    <row r="90" s="2" customFormat="1" ht="16.8" customHeight="1">
      <c r="A90" s="40"/>
      <c r="B90" s="43"/>
      <c r="C90" s="350" t="s">
        <v>1181</v>
      </c>
      <c r="D90" s="40"/>
      <c r="E90" s="40"/>
      <c r="F90" s="40"/>
      <c r="G90" s="40"/>
      <c r="H90" s="43"/>
    </row>
    <row r="91" s="2" customFormat="1">
      <c r="A91" s="40"/>
      <c r="B91" s="43"/>
      <c r="C91" s="348" t="s">
        <v>281</v>
      </c>
      <c r="D91" s="348" t="s">
        <v>282</v>
      </c>
      <c r="E91" s="17" t="s">
        <v>210</v>
      </c>
      <c r="F91" s="349">
        <v>39.895000000000003</v>
      </c>
      <c r="G91" s="40"/>
      <c r="H91" s="43"/>
    </row>
    <row r="92" s="2" customFormat="1">
      <c r="A92" s="40"/>
      <c r="B92" s="43"/>
      <c r="C92" s="348" t="s">
        <v>690</v>
      </c>
      <c r="D92" s="348" t="s">
        <v>691</v>
      </c>
      <c r="E92" s="17" t="s">
        <v>210</v>
      </c>
      <c r="F92" s="349">
        <v>92.995999999999995</v>
      </c>
      <c r="G92" s="40"/>
      <c r="H92" s="43"/>
    </row>
    <row r="93" s="2" customFormat="1" ht="16.8" customHeight="1">
      <c r="A93" s="40"/>
      <c r="B93" s="43"/>
      <c r="C93" s="348" t="s">
        <v>244</v>
      </c>
      <c r="D93" s="348" t="s">
        <v>245</v>
      </c>
      <c r="E93" s="17" t="s">
        <v>210</v>
      </c>
      <c r="F93" s="349">
        <v>39.895000000000003</v>
      </c>
      <c r="G93" s="40"/>
      <c r="H93" s="43"/>
    </row>
    <row r="94" s="2" customFormat="1" ht="16.8" customHeight="1">
      <c r="A94" s="40"/>
      <c r="B94" s="43"/>
      <c r="C94" s="348" t="s">
        <v>248</v>
      </c>
      <c r="D94" s="348" t="s">
        <v>249</v>
      </c>
      <c r="E94" s="17" t="s">
        <v>210</v>
      </c>
      <c r="F94" s="349">
        <v>39.895000000000003</v>
      </c>
      <c r="G94" s="40"/>
      <c r="H94" s="43"/>
    </row>
    <row r="95" s="2" customFormat="1" ht="16.8" customHeight="1">
      <c r="A95" s="40"/>
      <c r="B95" s="43"/>
      <c r="C95" s="348" t="s">
        <v>252</v>
      </c>
      <c r="D95" s="348" t="s">
        <v>253</v>
      </c>
      <c r="E95" s="17" t="s">
        <v>210</v>
      </c>
      <c r="F95" s="349">
        <v>80.866</v>
      </c>
      <c r="G95" s="40"/>
      <c r="H95" s="43"/>
    </row>
    <row r="96" s="2" customFormat="1" ht="16.8" customHeight="1">
      <c r="A96" s="40"/>
      <c r="B96" s="43"/>
      <c r="C96" s="348" t="s">
        <v>258</v>
      </c>
      <c r="D96" s="348" t="s">
        <v>259</v>
      </c>
      <c r="E96" s="17" t="s">
        <v>210</v>
      </c>
      <c r="F96" s="349">
        <v>80.866</v>
      </c>
      <c r="G96" s="40"/>
      <c r="H96" s="43"/>
    </row>
    <row r="97" s="2" customFormat="1" ht="16.8" customHeight="1">
      <c r="A97" s="40"/>
      <c r="B97" s="43"/>
      <c r="C97" s="348" t="s">
        <v>388</v>
      </c>
      <c r="D97" s="348" t="s">
        <v>389</v>
      </c>
      <c r="E97" s="17" t="s">
        <v>210</v>
      </c>
      <c r="F97" s="349">
        <v>39.895000000000003</v>
      </c>
      <c r="G97" s="40"/>
      <c r="H97" s="43"/>
    </row>
    <row r="98" s="2" customFormat="1" ht="16.8" customHeight="1">
      <c r="A98" s="40"/>
      <c r="B98" s="43"/>
      <c r="C98" s="348" t="s">
        <v>532</v>
      </c>
      <c r="D98" s="348" t="s">
        <v>533</v>
      </c>
      <c r="E98" s="17" t="s">
        <v>210</v>
      </c>
      <c r="F98" s="349">
        <v>39.895000000000003</v>
      </c>
      <c r="G98" s="40"/>
      <c r="H98" s="43"/>
    </row>
    <row r="99" s="2" customFormat="1" ht="16.8" customHeight="1">
      <c r="A99" s="40"/>
      <c r="B99" s="43"/>
      <c r="C99" s="348" t="s">
        <v>625</v>
      </c>
      <c r="D99" s="348" t="s">
        <v>626</v>
      </c>
      <c r="E99" s="17" t="s">
        <v>210</v>
      </c>
      <c r="F99" s="349">
        <v>220.80600000000001</v>
      </c>
      <c r="G99" s="40"/>
      <c r="H99" s="43"/>
    </row>
    <row r="100" s="2" customFormat="1" ht="16.8" customHeight="1">
      <c r="A100" s="40"/>
      <c r="B100" s="43"/>
      <c r="C100" s="348" t="s">
        <v>650</v>
      </c>
      <c r="D100" s="348" t="s">
        <v>651</v>
      </c>
      <c r="E100" s="17" t="s">
        <v>210</v>
      </c>
      <c r="F100" s="349">
        <v>80.866</v>
      </c>
      <c r="G100" s="40"/>
      <c r="H100" s="43"/>
    </row>
    <row r="101" s="2" customFormat="1" ht="16.8" customHeight="1">
      <c r="A101" s="40"/>
      <c r="B101" s="43"/>
      <c r="C101" s="348" t="s">
        <v>263</v>
      </c>
      <c r="D101" s="348" t="s">
        <v>264</v>
      </c>
      <c r="E101" s="17" t="s">
        <v>210</v>
      </c>
      <c r="F101" s="349">
        <v>92.995999999999995</v>
      </c>
      <c r="G101" s="40"/>
      <c r="H101" s="43"/>
    </row>
    <row r="102" s="2" customFormat="1">
      <c r="A102" s="40"/>
      <c r="B102" s="43"/>
      <c r="C102" s="348" t="s">
        <v>275</v>
      </c>
      <c r="D102" s="348" t="s">
        <v>276</v>
      </c>
      <c r="E102" s="17" t="s">
        <v>241</v>
      </c>
      <c r="F102" s="349">
        <v>2.097</v>
      </c>
      <c r="G102" s="40"/>
      <c r="H102" s="43"/>
    </row>
    <row r="103" s="2" customFormat="1" ht="16.8" customHeight="1">
      <c r="A103" s="40"/>
      <c r="B103" s="43"/>
      <c r="C103" s="344" t="s">
        <v>152</v>
      </c>
      <c r="D103" s="345" t="s">
        <v>125</v>
      </c>
      <c r="E103" s="346" t="s">
        <v>1</v>
      </c>
      <c r="F103" s="347">
        <v>220.80600000000001</v>
      </c>
      <c r="G103" s="40"/>
      <c r="H103" s="43"/>
    </row>
    <row r="104" s="2" customFormat="1" ht="16.8" customHeight="1">
      <c r="A104" s="40"/>
      <c r="B104" s="43"/>
      <c r="C104" s="348" t="s">
        <v>1</v>
      </c>
      <c r="D104" s="348" t="s">
        <v>628</v>
      </c>
      <c r="E104" s="17" t="s">
        <v>1</v>
      </c>
      <c r="F104" s="349">
        <v>80.866</v>
      </c>
      <c r="G104" s="40"/>
      <c r="H104" s="43"/>
    </row>
    <row r="105" s="2" customFormat="1" ht="16.8" customHeight="1">
      <c r="A105" s="40"/>
      <c r="B105" s="43"/>
      <c r="C105" s="348" t="s">
        <v>1</v>
      </c>
      <c r="D105" s="348" t="s">
        <v>629</v>
      </c>
      <c r="E105" s="17" t="s">
        <v>1</v>
      </c>
      <c r="F105" s="349">
        <v>28.52</v>
      </c>
      <c r="G105" s="40"/>
      <c r="H105" s="43"/>
    </row>
    <row r="106" s="2" customFormat="1" ht="16.8" customHeight="1">
      <c r="A106" s="40"/>
      <c r="B106" s="43"/>
      <c r="C106" s="348" t="s">
        <v>1</v>
      </c>
      <c r="D106" s="348" t="s">
        <v>630</v>
      </c>
      <c r="E106" s="17" t="s">
        <v>1</v>
      </c>
      <c r="F106" s="349">
        <v>28.52</v>
      </c>
      <c r="G106" s="40"/>
      <c r="H106" s="43"/>
    </row>
    <row r="107" s="2" customFormat="1" ht="16.8" customHeight="1">
      <c r="A107" s="40"/>
      <c r="B107" s="43"/>
      <c r="C107" s="348" t="s">
        <v>1</v>
      </c>
      <c r="D107" s="348" t="s">
        <v>631</v>
      </c>
      <c r="E107" s="17" t="s">
        <v>1</v>
      </c>
      <c r="F107" s="349">
        <v>11.935000000000001</v>
      </c>
      <c r="G107" s="40"/>
      <c r="H107" s="43"/>
    </row>
    <row r="108" s="2" customFormat="1" ht="16.8" customHeight="1">
      <c r="A108" s="40"/>
      <c r="B108" s="43"/>
      <c r="C108" s="348" t="s">
        <v>1</v>
      </c>
      <c r="D108" s="348" t="s">
        <v>632</v>
      </c>
      <c r="E108" s="17" t="s">
        <v>1</v>
      </c>
      <c r="F108" s="349">
        <v>28.829999999999998</v>
      </c>
      <c r="G108" s="40"/>
      <c r="H108" s="43"/>
    </row>
    <row r="109" s="2" customFormat="1" ht="16.8" customHeight="1">
      <c r="A109" s="40"/>
      <c r="B109" s="43"/>
      <c r="C109" s="348" t="s">
        <v>1</v>
      </c>
      <c r="D109" s="348" t="s">
        <v>633</v>
      </c>
      <c r="E109" s="17" t="s">
        <v>1</v>
      </c>
      <c r="F109" s="349">
        <v>22.164999999999999</v>
      </c>
      <c r="G109" s="40"/>
      <c r="H109" s="43"/>
    </row>
    <row r="110" s="2" customFormat="1" ht="16.8" customHeight="1">
      <c r="A110" s="40"/>
      <c r="B110" s="43"/>
      <c r="C110" s="348" t="s">
        <v>1</v>
      </c>
      <c r="D110" s="348" t="s">
        <v>634</v>
      </c>
      <c r="E110" s="17" t="s">
        <v>1</v>
      </c>
      <c r="F110" s="349">
        <v>9.4550000000000001</v>
      </c>
      <c r="G110" s="40"/>
      <c r="H110" s="43"/>
    </row>
    <row r="111" s="2" customFormat="1" ht="16.8" customHeight="1">
      <c r="A111" s="40"/>
      <c r="B111" s="43"/>
      <c r="C111" s="348" t="s">
        <v>1</v>
      </c>
      <c r="D111" s="348" t="s">
        <v>635</v>
      </c>
      <c r="E111" s="17" t="s">
        <v>1</v>
      </c>
      <c r="F111" s="349">
        <v>10.515000000000001</v>
      </c>
      <c r="G111" s="40"/>
      <c r="H111" s="43"/>
    </row>
    <row r="112" s="2" customFormat="1" ht="16.8" customHeight="1">
      <c r="A112" s="40"/>
      <c r="B112" s="43"/>
      <c r="C112" s="348" t="s">
        <v>152</v>
      </c>
      <c r="D112" s="348" t="s">
        <v>218</v>
      </c>
      <c r="E112" s="17" t="s">
        <v>1</v>
      </c>
      <c r="F112" s="349">
        <v>220.80600000000001</v>
      </c>
      <c r="G112" s="40"/>
      <c r="H112" s="43"/>
    </row>
    <row r="113" s="2" customFormat="1" ht="16.8" customHeight="1">
      <c r="A113" s="40"/>
      <c r="B113" s="43"/>
      <c r="C113" s="350" t="s">
        <v>1181</v>
      </c>
      <c r="D113" s="40"/>
      <c r="E113" s="40"/>
      <c r="F113" s="40"/>
      <c r="G113" s="40"/>
      <c r="H113" s="43"/>
    </row>
    <row r="114" s="2" customFormat="1" ht="16.8" customHeight="1">
      <c r="A114" s="40"/>
      <c r="B114" s="43"/>
      <c r="C114" s="348" t="s">
        <v>625</v>
      </c>
      <c r="D114" s="348" t="s">
        <v>626</v>
      </c>
      <c r="E114" s="17" t="s">
        <v>210</v>
      </c>
      <c r="F114" s="349">
        <v>220.80600000000001</v>
      </c>
      <c r="G114" s="40"/>
      <c r="H114" s="43"/>
    </row>
    <row r="115" s="2" customFormat="1" ht="16.8" customHeight="1">
      <c r="A115" s="40"/>
      <c r="B115" s="43"/>
      <c r="C115" s="348" t="s">
        <v>637</v>
      </c>
      <c r="D115" s="348" t="s">
        <v>638</v>
      </c>
      <c r="E115" s="17" t="s">
        <v>210</v>
      </c>
      <c r="F115" s="349">
        <v>270.46600000000001</v>
      </c>
      <c r="G115" s="40"/>
      <c r="H115" s="43"/>
    </row>
    <row r="116" s="2" customFormat="1" ht="16.8" customHeight="1">
      <c r="A116" s="40"/>
      <c r="B116" s="43"/>
      <c r="C116" s="348" t="s">
        <v>642</v>
      </c>
      <c r="D116" s="348" t="s">
        <v>643</v>
      </c>
      <c r="E116" s="17" t="s">
        <v>210</v>
      </c>
      <c r="F116" s="349">
        <v>270.46600000000001</v>
      </c>
      <c r="G116" s="40"/>
      <c r="H116" s="43"/>
    </row>
    <row r="117" s="2" customFormat="1" ht="16.8" customHeight="1">
      <c r="A117" s="40"/>
      <c r="B117" s="43"/>
      <c r="C117" s="348" t="s">
        <v>646</v>
      </c>
      <c r="D117" s="348" t="s">
        <v>647</v>
      </c>
      <c r="E117" s="17" t="s">
        <v>210</v>
      </c>
      <c r="F117" s="349">
        <v>270.46600000000001</v>
      </c>
      <c r="G117" s="40"/>
      <c r="H117" s="43"/>
    </row>
    <row r="118" s="2" customFormat="1">
      <c r="A118" s="40"/>
      <c r="B118" s="43"/>
      <c r="C118" s="348" t="s">
        <v>654</v>
      </c>
      <c r="D118" s="348" t="s">
        <v>655</v>
      </c>
      <c r="E118" s="17" t="s">
        <v>210</v>
      </c>
      <c r="F118" s="349">
        <v>220.80600000000001</v>
      </c>
      <c r="G118" s="40"/>
      <c r="H118" s="43"/>
    </row>
    <row r="119" s="2" customFormat="1" ht="16.8" customHeight="1">
      <c r="A119" s="40"/>
      <c r="B119" s="43"/>
      <c r="C119" s="344" t="s">
        <v>408</v>
      </c>
      <c r="D119" s="345" t="s">
        <v>1182</v>
      </c>
      <c r="E119" s="346" t="s">
        <v>1</v>
      </c>
      <c r="F119" s="347">
        <v>90.719999999999999</v>
      </c>
      <c r="G119" s="40"/>
      <c r="H119" s="43"/>
    </row>
    <row r="120" s="2" customFormat="1" ht="16.8" customHeight="1">
      <c r="A120" s="40"/>
      <c r="B120" s="43"/>
      <c r="C120" s="348" t="s">
        <v>1</v>
      </c>
      <c r="D120" s="348" t="s">
        <v>320</v>
      </c>
      <c r="E120" s="17" t="s">
        <v>1</v>
      </c>
      <c r="F120" s="349">
        <v>14</v>
      </c>
      <c r="G120" s="40"/>
      <c r="H120" s="43"/>
    </row>
    <row r="121" s="2" customFormat="1" ht="16.8" customHeight="1">
      <c r="A121" s="40"/>
      <c r="B121" s="43"/>
      <c r="C121" s="348" t="s">
        <v>1</v>
      </c>
      <c r="D121" s="348" t="s">
        <v>405</v>
      </c>
      <c r="E121" s="17" t="s">
        <v>1</v>
      </c>
      <c r="F121" s="349">
        <v>34.399999999999999</v>
      </c>
      <c r="G121" s="40"/>
      <c r="H121" s="43"/>
    </row>
    <row r="122" s="2" customFormat="1" ht="16.8" customHeight="1">
      <c r="A122" s="40"/>
      <c r="B122" s="43"/>
      <c r="C122" s="348" t="s">
        <v>1</v>
      </c>
      <c r="D122" s="348" t="s">
        <v>406</v>
      </c>
      <c r="E122" s="17" t="s">
        <v>1</v>
      </c>
      <c r="F122" s="349">
        <v>27.199999999999999</v>
      </c>
      <c r="G122" s="40"/>
      <c r="H122" s="43"/>
    </row>
    <row r="123" s="2" customFormat="1" ht="16.8" customHeight="1">
      <c r="A123" s="40"/>
      <c r="B123" s="43"/>
      <c r="C123" s="348" t="s">
        <v>1</v>
      </c>
      <c r="D123" s="348" t="s">
        <v>323</v>
      </c>
      <c r="E123" s="17" t="s">
        <v>1</v>
      </c>
      <c r="F123" s="349">
        <v>10.800000000000001</v>
      </c>
      <c r="G123" s="40"/>
      <c r="H123" s="43"/>
    </row>
    <row r="124" s="2" customFormat="1" ht="16.8" customHeight="1">
      <c r="A124" s="40"/>
      <c r="B124" s="43"/>
      <c r="C124" s="348" t="s">
        <v>1</v>
      </c>
      <c r="D124" s="348" t="s">
        <v>407</v>
      </c>
      <c r="E124" s="17" t="s">
        <v>1</v>
      </c>
      <c r="F124" s="349">
        <v>4.3200000000000003</v>
      </c>
      <c r="G124" s="40"/>
      <c r="H124" s="43"/>
    </row>
    <row r="125" s="2" customFormat="1" ht="16.8" customHeight="1">
      <c r="A125" s="40"/>
      <c r="B125" s="43"/>
      <c r="C125" s="348" t="s">
        <v>408</v>
      </c>
      <c r="D125" s="348" t="s">
        <v>218</v>
      </c>
      <c r="E125" s="17" t="s">
        <v>1</v>
      </c>
      <c r="F125" s="349">
        <v>90.719999999999999</v>
      </c>
      <c r="G125" s="40"/>
      <c r="H125" s="43"/>
    </row>
    <row r="126" s="2" customFormat="1" ht="16.8" customHeight="1">
      <c r="A126" s="40"/>
      <c r="B126" s="43"/>
      <c r="C126" s="344" t="s">
        <v>1183</v>
      </c>
      <c r="D126" s="345" t="s">
        <v>125</v>
      </c>
      <c r="E126" s="346" t="s">
        <v>1</v>
      </c>
      <c r="F126" s="347">
        <v>0</v>
      </c>
      <c r="G126" s="40"/>
      <c r="H126" s="43"/>
    </row>
    <row r="127" s="2" customFormat="1" ht="16.8" customHeight="1">
      <c r="A127" s="40"/>
      <c r="B127" s="43"/>
      <c r="C127" s="344" t="s">
        <v>325</v>
      </c>
      <c r="D127" s="345" t="s">
        <v>1105</v>
      </c>
      <c r="E127" s="346" t="s">
        <v>1</v>
      </c>
      <c r="F127" s="347">
        <v>124.53</v>
      </c>
      <c r="G127" s="40"/>
      <c r="H127" s="43"/>
    </row>
    <row r="128" s="2" customFormat="1" ht="16.8" customHeight="1">
      <c r="A128" s="40"/>
      <c r="B128" s="43"/>
      <c r="C128" s="348" t="s">
        <v>1</v>
      </c>
      <c r="D128" s="348" t="s">
        <v>320</v>
      </c>
      <c r="E128" s="17" t="s">
        <v>1</v>
      </c>
      <c r="F128" s="349">
        <v>14</v>
      </c>
      <c r="G128" s="40"/>
      <c r="H128" s="43"/>
    </row>
    <row r="129" s="2" customFormat="1" ht="16.8" customHeight="1">
      <c r="A129" s="40"/>
      <c r="B129" s="43"/>
      <c r="C129" s="348" t="s">
        <v>1</v>
      </c>
      <c r="D129" s="348" t="s">
        <v>321</v>
      </c>
      <c r="E129" s="17" t="s">
        <v>1</v>
      </c>
      <c r="F129" s="349">
        <v>50.399999999999999</v>
      </c>
      <c r="G129" s="40"/>
      <c r="H129" s="43"/>
    </row>
    <row r="130" s="2" customFormat="1" ht="16.8" customHeight="1">
      <c r="A130" s="40"/>
      <c r="B130" s="43"/>
      <c r="C130" s="348" t="s">
        <v>1</v>
      </c>
      <c r="D130" s="348" t="s">
        <v>322</v>
      </c>
      <c r="E130" s="17" t="s">
        <v>1</v>
      </c>
      <c r="F130" s="349">
        <v>43.399999999999999</v>
      </c>
      <c r="G130" s="40"/>
      <c r="H130" s="43"/>
    </row>
    <row r="131" s="2" customFormat="1" ht="16.8" customHeight="1">
      <c r="A131" s="40"/>
      <c r="B131" s="43"/>
      <c r="C131" s="348" t="s">
        <v>1</v>
      </c>
      <c r="D131" s="348" t="s">
        <v>323</v>
      </c>
      <c r="E131" s="17" t="s">
        <v>1</v>
      </c>
      <c r="F131" s="349">
        <v>10.800000000000001</v>
      </c>
      <c r="G131" s="40"/>
      <c r="H131" s="43"/>
    </row>
    <row r="132" s="2" customFormat="1" ht="16.8" customHeight="1">
      <c r="A132" s="40"/>
      <c r="B132" s="43"/>
      <c r="C132" s="348" t="s">
        <v>1</v>
      </c>
      <c r="D132" s="348" t="s">
        <v>324</v>
      </c>
      <c r="E132" s="17" t="s">
        <v>1</v>
      </c>
      <c r="F132" s="349">
        <v>5.9299999999999997</v>
      </c>
      <c r="G132" s="40"/>
      <c r="H132" s="43"/>
    </row>
    <row r="133" s="2" customFormat="1" ht="16.8" customHeight="1">
      <c r="A133" s="40"/>
      <c r="B133" s="43"/>
      <c r="C133" s="348" t="s">
        <v>325</v>
      </c>
      <c r="D133" s="348" t="s">
        <v>218</v>
      </c>
      <c r="E133" s="17" t="s">
        <v>1</v>
      </c>
      <c r="F133" s="349">
        <v>124.53</v>
      </c>
      <c r="G133" s="40"/>
      <c r="H133" s="43"/>
    </row>
    <row r="134" s="2" customFormat="1" ht="16.8" customHeight="1">
      <c r="A134" s="40"/>
      <c r="B134" s="43"/>
      <c r="C134" s="344" t="s">
        <v>115</v>
      </c>
      <c r="D134" s="345" t="s">
        <v>1</v>
      </c>
      <c r="E134" s="346" t="s">
        <v>1</v>
      </c>
      <c r="F134" s="347">
        <v>39.020000000000003</v>
      </c>
      <c r="G134" s="40"/>
      <c r="H134" s="43"/>
    </row>
    <row r="135" s="2" customFormat="1" ht="16.8" customHeight="1">
      <c r="A135" s="40"/>
      <c r="B135" s="43"/>
      <c r="C135" s="348" t="s">
        <v>1</v>
      </c>
      <c r="D135" s="348" t="s">
        <v>566</v>
      </c>
      <c r="E135" s="17" t="s">
        <v>1</v>
      </c>
      <c r="F135" s="349">
        <v>19.510000000000002</v>
      </c>
      <c r="G135" s="40"/>
      <c r="H135" s="43"/>
    </row>
    <row r="136" s="2" customFormat="1" ht="16.8" customHeight="1">
      <c r="A136" s="40"/>
      <c r="B136" s="43"/>
      <c r="C136" s="348" t="s">
        <v>1</v>
      </c>
      <c r="D136" s="348" t="s">
        <v>567</v>
      </c>
      <c r="E136" s="17" t="s">
        <v>1</v>
      </c>
      <c r="F136" s="349">
        <v>19.510000000000002</v>
      </c>
      <c r="G136" s="40"/>
      <c r="H136" s="43"/>
    </row>
    <row r="137" s="2" customFormat="1" ht="16.8" customHeight="1">
      <c r="A137" s="40"/>
      <c r="B137" s="43"/>
      <c r="C137" s="348" t="s">
        <v>115</v>
      </c>
      <c r="D137" s="348" t="s">
        <v>225</v>
      </c>
      <c r="E137" s="17" t="s">
        <v>1</v>
      </c>
      <c r="F137" s="349">
        <v>39.020000000000003</v>
      </c>
      <c r="G137" s="40"/>
      <c r="H137" s="43"/>
    </row>
    <row r="138" s="2" customFormat="1" ht="16.8" customHeight="1">
      <c r="A138" s="40"/>
      <c r="B138" s="43"/>
      <c r="C138" s="350" t="s">
        <v>1181</v>
      </c>
      <c r="D138" s="40"/>
      <c r="E138" s="40"/>
      <c r="F138" s="40"/>
      <c r="G138" s="40"/>
      <c r="H138" s="43"/>
    </row>
    <row r="139" s="2" customFormat="1" ht="16.8" customHeight="1">
      <c r="A139" s="40"/>
      <c r="B139" s="43"/>
      <c r="C139" s="348" t="s">
        <v>563</v>
      </c>
      <c r="D139" s="348" t="s">
        <v>564</v>
      </c>
      <c r="E139" s="17" t="s">
        <v>210</v>
      </c>
      <c r="F139" s="349">
        <v>40.970999999999997</v>
      </c>
      <c r="G139" s="40"/>
      <c r="H139" s="43"/>
    </row>
    <row r="140" s="2" customFormat="1" ht="16.8" customHeight="1">
      <c r="A140" s="40"/>
      <c r="B140" s="43"/>
      <c r="C140" s="344" t="s">
        <v>132</v>
      </c>
      <c r="D140" s="345" t="s">
        <v>133</v>
      </c>
      <c r="E140" s="346" t="s">
        <v>1</v>
      </c>
      <c r="F140" s="347">
        <v>122.056</v>
      </c>
      <c r="G140" s="40"/>
      <c r="H140" s="43"/>
    </row>
    <row r="141" s="2" customFormat="1" ht="16.8" customHeight="1">
      <c r="A141" s="40"/>
      <c r="B141" s="43"/>
      <c r="C141" s="348" t="s">
        <v>1</v>
      </c>
      <c r="D141" s="348" t="s">
        <v>313</v>
      </c>
      <c r="E141" s="17" t="s">
        <v>1</v>
      </c>
      <c r="F141" s="349">
        <v>19.800000000000001</v>
      </c>
      <c r="G141" s="40"/>
      <c r="H141" s="43"/>
    </row>
    <row r="142" s="2" customFormat="1" ht="16.8" customHeight="1">
      <c r="A142" s="40"/>
      <c r="B142" s="43"/>
      <c r="C142" s="348" t="s">
        <v>1</v>
      </c>
      <c r="D142" s="348" t="s">
        <v>314</v>
      </c>
      <c r="E142" s="17" t="s">
        <v>1</v>
      </c>
      <c r="F142" s="349">
        <v>51.128</v>
      </c>
      <c r="G142" s="40"/>
      <c r="H142" s="43"/>
    </row>
    <row r="143" s="2" customFormat="1" ht="16.8" customHeight="1">
      <c r="A143" s="40"/>
      <c r="B143" s="43"/>
      <c r="C143" s="348" t="s">
        <v>1</v>
      </c>
      <c r="D143" s="348" t="s">
        <v>315</v>
      </c>
      <c r="E143" s="17" t="s">
        <v>1</v>
      </c>
      <c r="F143" s="349">
        <v>51.128</v>
      </c>
      <c r="G143" s="40"/>
      <c r="H143" s="43"/>
    </row>
    <row r="144" s="2" customFormat="1" ht="16.8" customHeight="1">
      <c r="A144" s="40"/>
      <c r="B144" s="43"/>
      <c r="C144" s="348" t="s">
        <v>132</v>
      </c>
      <c r="D144" s="348" t="s">
        <v>218</v>
      </c>
      <c r="E144" s="17" t="s">
        <v>1</v>
      </c>
      <c r="F144" s="349">
        <v>122.056</v>
      </c>
      <c r="G144" s="40"/>
      <c r="H144" s="43"/>
    </row>
    <row r="145" s="2" customFormat="1" ht="16.8" customHeight="1">
      <c r="A145" s="40"/>
      <c r="B145" s="43"/>
      <c r="C145" s="350" t="s">
        <v>1181</v>
      </c>
      <c r="D145" s="40"/>
      <c r="E145" s="40"/>
      <c r="F145" s="40"/>
      <c r="G145" s="40"/>
      <c r="H145" s="43"/>
    </row>
    <row r="146" s="2" customFormat="1">
      <c r="A146" s="40"/>
      <c r="B146" s="43"/>
      <c r="C146" s="348" t="s">
        <v>310</v>
      </c>
      <c r="D146" s="348" t="s">
        <v>311</v>
      </c>
      <c r="E146" s="17" t="s">
        <v>210</v>
      </c>
      <c r="F146" s="349">
        <v>122.056</v>
      </c>
      <c r="G146" s="40"/>
      <c r="H146" s="43"/>
    </row>
    <row r="147" s="2" customFormat="1" ht="16.8" customHeight="1">
      <c r="A147" s="40"/>
      <c r="B147" s="43"/>
      <c r="C147" s="348" t="s">
        <v>230</v>
      </c>
      <c r="D147" s="348" t="s">
        <v>231</v>
      </c>
      <c r="E147" s="17" t="s">
        <v>210</v>
      </c>
      <c r="F147" s="349">
        <v>208.45599999999999</v>
      </c>
      <c r="G147" s="40"/>
      <c r="H147" s="43"/>
    </row>
    <row r="148" s="2" customFormat="1" ht="16.8" customHeight="1">
      <c r="A148" s="40"/>
      <c r="B148" s="43"/>
      <c r="C148" s="344" t="s">
        <v>129</v>
      </c>
      <c r="D148" s="345" t="s">
        <v>1</v>
      </c>
      <c r="E148" s="346" t="s">
        <v>1</v>
      </c>
      <c r="F148" s="347">
        <v>21.899999999999999</v>
      </c>
      <c r="G148" s="40"/>
      <c r="H148" s="43"/>
    </row>
    <row r="149" s="2" customFormat="1" ht="16.8" customHeight="1">
      <c r="A149" s="40"/>
      <c r="B149" s="43"/>
      <c r="C149" s="348" t="s">
        <v>1</v>
      </c>
      <c r="D149" s="348" t="s">
        <v>271</v>
      </c>
      <c r="E149" s="17" t="s">
        <v>1</v>
      </c>
      <c r="F149" s="349">
        <v>12</v>
      </c>
      <c r="G149" s="40"/>
      <c r="H149" s="43"/>
    </row>
    <row r="150" s="2" customFormat="1" ht="16.8" customHeight="1">
      <c r="A150" s="40"/>
      <c r="B150" s="43"/>
      <c r="C150" s="348" t="s">
        <v>1</v>
      </c>
      <c r="D150" s="348" t="s">
        <v>272</v>
      </c>
      <c r="E150" s="17" t="s">
        <v>1</v>
      </c>
      <c r="F150" s="349">
        <v>9.9000000000000004</v>
      </c>
      <c r="G150" s="40"/>
      <c r="H150" s="43"/>
    </row>
    <row r="151" s="2" customFormat="1" ht="16.8" customHeight="1">
      <c r="A151" s="40"/>
      <c r="B151" s="43"/>
      <c r="C151" s="348" t="s">
        <v>129</v>
      </c>
      <c r="D151" s="348" t="s">
        <v>225</v>
      </c>
      <c r="E151" s="17" t="s">
        <v>1</v>
      </c>
      <c r="F151" s="349">
        <v>21.899999999999999</v>
      </c>
      <c r="G151" s="40"/>
      <c r="H151" s="43"/>
    </row>
    <row r="152" s="2" customFormat="1" ht="16.8" customHeight="1">
      <c r="A152" s="40"/>
      <c r="B152" s="43"/>
      <c r="C152" s="350" t="s">
        <v>1181</v>
      </c>
      <c r="D152" s="40"/>
      <c r="E152" s="40"/>
      <c r="F152" s="40"/>
      <c r="G152" s="40"/>
      <c r="H152" s="43"/>
    </row>
    <row r="153" s="2" customFormat="1">
      <c r="A153" s="40"/>
      <c r="B153" s="43"/>
      <c r="C153" s="348" t="s">
        <v>268</v>
      </c>
      <c r="D153" s="348" t="s">
        <v>269</v>
      </c>
      <c r="E153" s="17" t="s">
        <v>210</v>
      </c>
      <c r="F153" s="349">
        <v>22.995000000000001</v>
      </c>
      <c r="G153" s="40"/>
      <c r="H153" s="43"/>
    </row>
    <row r="154" s="2" customFormat="1" ht="16.8" customHeight="1">
      <c r="A154" s="40"/>
      <c r="B154" s="43"/>
      <c r="C154" s="344" t="s">
        <v>117</v>
      </c>
      <c r="D154" s="345" t="s">
        <v>118</v>
      </c>
      <c r="E154" s="346" t="s">
        <v>119</v>
      </c>
      <c r="F154" s="347">
        <v>40.970999999999997</v>
      </c>
      <c r="G154" s="40"/>
      <c r="H154" s="43"/>
    </row>
    <row r="155" s="2" customFormat="1" ht="16.8" customHeight="1">
      <c r="A155" s="40"/>
      <c r="B155" s="43"/>
      <c r="C155" s="348" t="s">
        <v>1</v>
      </c>
      <c r="D155" s="348" t="s">
        <v>566</v>
      </c>
      <c r="E155" s="17" t="s">
        <v>1</v>
      </c>
      <c r="F155" s="349">
        <v>19.510000000000002</v>
      </c>
      <c r="G155" s="40"/>
      <c r="H155" s="43"/>
    </row>
    <row r="156" s="2" customFormat="1" ht="16.8" customHeight="1">
      <c r="A156" s="40"/>
      <c r="B156" s="43"/>
      <c r="C156" s="348" t="s">
        <v>1</v>
      </c>
      <c r="D156" s="348" t="s">
        <v>567</v>
      </c>
      <c r="E156" s="17" t="s">
        <v>1</v>
      </c>
      <c r="F156" s="349">
        <v>19.510000000000002</v>
      </c>
      <c r="G156" s="40"/>
      <c r="H156" s="43"/>
    </row>
    <row r="157" s="2" customFormat="1" ht="16.8" customHeight="1">
      <c r="A157" s="40"/>
      <c r="B157" s="43"/>
      <c r="C157" s="348" t="s">
        <v>1</v>
      </c>
      <c r="D157" s="348" t="s">
        <v>568</v>
      </c>
      <c r="E157" s="17" t="s">
        <v>1</v>
      </c>
      <c r="F157" s="349">
        <v>1.9510000000000001</v>
      </c>
      <c r="G157" s="40"/>
      <c r="H157" s="43"/>
    </row>
    <row r="158" s="2" customFormat="1" ht="16.8" customHeight="1">
      <c r="A158" s="40"/>
      <c r="B158" s="43"/>
      <c r="C158" s="348" t="s">
        <v>117</v>
      </c>
      <c r="D158" s="348" t="s">
        <v>218</v>
      </c>
      <c r="E158" s="17" t="s">
        <v>1</v>
      </c>
      <c r="F158" s="349">
        <v>40.970999999999997</v>
      </c>
      <c r="G158" s="40"/>
      <c r="H158" s="43"/>
    </row>
    <row r="159" s="2" customFormat="1" ht="16.8" customHeight="1">
      <c r="A159" s="40"/>
      <c r="B159" s="43"/>
      <c r="C159" s="350" t="s">
        <v>1181</v>
      </c>
      <c r="D159" s="40"/>
      <c r="E159" s="40"/>
      <c r="F159" s="40"/>
      <c r="G159" s="40"/>
      <c r="H159" s="43"/>
    </row>
    <row r="160" s="2" customFormat="1" ht="16.8" customHeight="1">
      <c r="A160" s="40"/>
      <c r="B160" s="43"/>
      <c r="C160" s="348" t="s">
        <v>563</v>
      </c>
      <c r="D160" s="348" t="s">
        <v>564</v>
      </c>
      <c r="E160" s="17" t="s">
        <v>210</v>
      </c>
      <c r="F160" s="349">
        <v>40.970999999999997</v>
      </c>
      <c r="G160" s="40"/>
      <c r="H160" s="43"/>
    </row>
    <row r="161" s="2" customFormat="1">
      <c r="A161" s="40"/>
      <c r="B161" s="43"/>
      <c r="C161" s="348" t="s">
        <v>690</v>
      </c>
      <c r="D161" s="348" t="s">
        <v>691</v>
      </c>
      <c r="E161" s="17" t="s">
        <v>210</v>
      </c>
      <c r="F161" s="349">
        <v>92.995999999999995</v>
      </c>
      <c r="G161" s="40"/>
      <c r="H161" s="43"/>
    </row>
    <row r="162" s="2" customFormat="1" ht="16.8" customHeight="1">
      <c r="A162" s="40"/>
      <c r="B162" s="43"/>
      <c r="C162" s="348" t="s">
        <v>252</v>
      </c>
      <c r="D162" s="348" t="s">
        <v>253</v>
      </c>
      <c r="E162" s="17" t="s">
        <v>210</v>
      </c>
      <c r="F162" s="349">
        <v>80.866</v>
      </c>
      <c r="G162" s="40"/>
      <c r="H162" s="43"/>
    </row>
    <row r="163" s="2" customFormat="1" ht="16.8" customHeight="1">
      <c r="A163" s="40"/>
      <c r="B163" s="43"/>
      <c r="C163" s="348" t="s">
        <v>258</v>
      </c>
      <c r="D163" s="348" t="s">
        <v>259</v>
      </c>
      <c r="E163" s="17" t="s">
        <v>210</v>
      </c>
      <c r="F163" s="349">
        <v>80.866</v>
      </c>
      <c r="G163" s="40"/>
      <c r="H163" s="43"/>
    </row>
    <row r="164" s="2" customFormat="1" ht="16.8" customHeight="1">
      <c r="A164" s="40"/>
      <c r="B164" s="43"/>
      <c r="C164" s="348" t="s">
        <v>570</v>
      </c>
      <c r="D164" s="348" t="s">
        <v>571</v>
      </c>
      <c r="E164" s="17" t="s">
        <v>210</v>
      </c>
      <c r="F164" s="349">
        <v>40.970999999999997</v>
      </c>
      <c r="G164" s="40"/>
      <c r="H164" s="43"/>
    </row>
    <row r="165" s="2" customFormat="1" ht="16.8" customHeight="1">
      <c r="A165" s="40"/>
      <c r="B165" s="43"/>
      <c r="C165" s="348" t="s">
        <v>577</v>
      </c>
      <c r="D165" s="348" t="s">
        <v>578</v>
      </c>
      <c r="E165" s="17" t="s">
        <v>210</v>
      </c>
      <c r="F165" s="349">
        <v>40.970999999999997</v>
      </c>
      <c r="G165" s="40"/>
      <c r="H165" s="43"/>
    </row>
    <row r="166" s="2" customFormat="1" ht="16.8" customHeight="1">
      <c r="A166" s="40"/>
      <c r="B166" s="43"/>
      <c r="C166" s="348" t="s">
        <v>581</v>
      </c>
      <c r="D166" s="348" t="s">
        <v>582</v>
      </c>
      <c r="E166" s="17" t="s">
        <v>210</v>
      </c>
      <c r="F166" s="349">
        <v>40.970999999999997</v>
      </c>
      <c r="G166" s="40"/>
      <c r="H166" s="43"/>
    </row>
    <row r="167" s="2" customFormat="1" ht="16.8" customHeight="1">
      <c r="A167" s="40"/>
      <c r="B167" s="43"/>
      <c r="C167" s="348" t="s">
        <v>585</v>
      </c>
      <c r="D167" s="348" t="s">
        <v>586</v>
      </c>
      <c r="E167" s="17" t="s">
        <v>210</v>
      </c>
      <c r="F167" s="349">
        <v>81.941999999999993</v>
      </c>
      <c r="G167" s="40"/>
      <c r="H167" s="43"/>
    </row>
    <row r="168" s="2" customFormat="1" ht="16.8" customHeight="1">
      <c r="A168" s="40"/>
      <c r="B168" s="43"/>
      <c r="C168" s="348" t="s">
        <v>625</v>
      </c>
      <c r="D168" s="348" t="s">
        <v>626</v>
      </c>
      <c r="E168" s="17" t="s">
        <v>210</v>
      </c>
      <c r="F168" s="349">
        <v>220.80600000000001</v>
      </c>
      <c r="G168" s="40"/>
      <c r="H168" s="43"/>
    </row>
    <row r="169" s="2" customFormat="1" ht="16.8" customHeight="1">
      <c r="A169" s="40"/>
      <c r="B169" s="43"/>
      <c r="C169" s="348" t="s">
        <v>650</v>
      </c>
      <c r="D169" s="348" t="s">
        <v>651</v>
      </c>
      <c r="E169" s="17" t="s">
        <v>210</v>
      </c>
      <c r="F169" s="349">
        <v>80.866</v>
      </c>
      <c r="G169" s="40"/>
      <c r="H169" s="43"/>
    </row>
    <row r="170" s="2" customFormat="1" ht="16.8" customHeight="1">
      <c r="A170" s="40"/>
      <c r="B170" s="43"/>
      <c r="C170" s="348" t="s">
        <v>263</v>
      </c>
      <c r="D170" s="348" t="s">
        <v>264</v>
      </c>
      <c r="E170" s="17" t="s">
        <v>210</v>
      </c>
      <c r="F170" s="349">
        <v>92.995999999999995</v>
      </c>
      <c r="G170" s="40"/>
      <c r="H170" s="43"/>
    </row>
    <row r="171" s="2" customFormat="1" ht="16.8" customHeight="1">
      <c r="A171" s="40"/>
      <c r="B171" s="43"/>
      <c r="C171" s="344" t="s">
        <v>136</v>
      </c>
      <c r="D171" s="345" t="s">
        <v>1</v>
      </c>
      <c r="E171" s="346" t="s">
        <v>1</v>
      </c>
      <c r="F171" s="347">
        <v>35.439999999999998</v>
      </c>
      <c r="G171" s="40"/>
      <c r="H171" s="43"/>
    </row>
    <row r="172" s="2" customFormat="1" ht="16.8" customHeight="1">
      <c r="A172" s="40"/>
      <c r="B172" s="43"/>
      <c r="C172" s="348" t="s">
        <v>1</v>
      </c>
      <c r="D172" s="348" t="s">
        <v>550</v>
      </c>
      <c r="E172" s="17" t="s">
        <v>1</v>
      </c>
      <c r="F172" s="349">
        <v>17.719999999999999</v>
      </c>
      <c r="G172" s="40"/>
      <c r="H172" s="43"/>
    </row>
    <row r="173" s="2" customFormat="1" ht="16.8" customHeight="1">
      <c r="A173" s="40"/>
      <c r="B173" s="43"/>
      <c r="C173" s="348" t="s">
        <v>1</v>
      </c>
      <c r="D173" s="348" t="s">
        <v>551</v>
      </c>
      <c r="E173" s="17" t="s">
        <v>1</v>
      </c>
      <c r="F173" s="349">
        <v>17.719999999999999</v>
      </c>
      <c r="G173" s="40"/>
      <c r="H173" s="43"/>
    </row>
    <row r="174" s="2" customFormat="1" ht="16.8" customHeight="1">
      <c r="A174" s="40"/>
      <c r="B174" s="43"/>
      <c r="C174" s="348" t="s">
        <v>136</v>
      </c>
      <c r="D174" s="348" t="s">
        <v>225</v>
      </c>
      <c r="E174" s="17" t="s">
        <v>1</v>
      </c>
      <c r="F174" s="349">
        <v>35.439999999999998</v>
      </c>
      <c r="G174" s="40"/>
      <c r="H174" s="43"/>
    </row>
    <row r="175" s="2" customFormat="1" ht="16.8" customHeight="1">
      <c r="A175" s="40"/>
      <c r="B175" s="43"/>
      <c r="C175" s="350" t="s">
        <v>1181</v>
      </c>
      <c r="D175" s="40"/>
      <c r="E175" s="40"/>
      <c r="F175" s="40"/>
      <c r="G175" s="40"/>
      <c r="H175" s="43"/>
    </row>
    <row r="176" s="2" customFormat="1" ht="16.8" customHeight="1">
      <c r="A176" s="40"/>
      <c r="B176" s="43"/>
      <c r="C176" s="348" t="s">
        <v>547</v>
      </c>
      <c r="D176" s="348" t="s">
        <v>548</v>
      </c>
      <c r="E176" s="17" t="s">
        <v>341</v>
      </c>
      <c r="F176" s="349">
        <v>37.212000000000003</v>
      </c>
      <c r="G176" s="40"/>
      <c r="H176" s="43"/>
    </row>
    <row r="177" s="2" customFormat="1" ht="26.4" customHeight="1">
      <c r="A177" s="40"/>
      <c r="B177" s="43"/>
      <c r="C177" s="343" t="s">
        <v>1184</v>
      </c>
      <c r="D177" s="343" t="s">
        <v>96</v>
      </c>
      <c r="E177" s="40"/>
      <c r="F177" s="40"/>
      <c r="G177" s="40"/>
      <c r="H177" s="43"/>
    </row>
    <row r="178" s="2" customFormat="1" ht="16.8" customHeight="1">
      <c r="A178" s="40"/>
      <c r="B178" s="43"/>
      <c r="C178" s="344" t="s">
        <v>710</v>
      </c>
      <c r="D178" s="345" t="s">
        <v>1</v>
      </c>
      <c r="E178" s="346" t="s">
        <v>1</v>
      </c>
      <c r="F178" s="347">
        <v>55</v>
      </c>
      <c r="G178" s="40"/>
      <c r="H178" s="43"/>
    </row>
    <row r="179" s="2" customFormat="1" ht="16.8" customHeight="1">
      <c r="A179" s="40"/>
      <c r="B179" s="43"/>
      <c r="C179" s="348" t="s">
        <v>1</v>
      </c>
      <c r="D179" s="348" t="s">
        <v>940</v>
      </c>
      <c r="E179" s="17" t="s">
        <v>1</v>
      </c>
      <c r="F179" s="349">
        <v>55</v>
      </c>
      <c r="G179" s="40"/>
      <c r="H179" s="43"/>
    </row>
    <row r="180" s="2" customFormat="1" ht="16.8" customHeight="1">
      <c r="A180" s="40"/>
      <c r="B180" s="43"/>
      <c r="C180" s="348" t="s">
        <v>710</v>
      </c>
      <c r="D180" s="348" t="s">
        <v>218</v>
      </c>
      <c r="E180" s="17" t="s">
        <v>1</v>
      </c>
      <c r="F180" s="349">
        <v>55</v>
      </c>
      <c r="G180" s="40"/>
      <c r="H180" s="43"/>
    </row>
    <row r="181" s="2" customFormat="1" ht="16.8" customHeight="1">
      <c r="A181" s="40"/>
      <c r="B181" s="43"/>
      <c r="C181" s="350" t="s">
        <v>1181</v>
      </c>
      <c r="D181" s="40"/>
      <c r="E181" s="40"/>
      <c r="F181" s="40"/>
      <c r="G181" s="40"/>
      <c r="H181" s="43"/>
    </row>
    <row r="182" s="2" customFormat="1" ht="16.8" customHeight="1">
      <c r="A182" s="40"/>
      <c r="B182" s="43"/>
      <c r="C182" s="348" t="s">
        <v>937</v>
      </c>
      <c r="D182" s="348" t="s">
        <v>938</v>
      </c>
      <c r="E182" s="17" t="s">
        <v>341</v>
      </c>
      <c r="F182" s="349">
        <v>55</v>
      </c>
      <c r="G182" s="40"/>
      <c r="H182" s="43"/>
    </row>
    <row r="183" s="2" customFormat="1" ht="16.8" customHeight="1">
      <c r="A183" s="40"/>
      <c r="B183" s="43"/>
      <c r="C183" s="348" t="s">
        <v>941</v>
      </c>
      <c r="D183" s="348" t="s">
        <v>942</v>
      </c>
      <c r="E183" s="17" t="s">
        <v>341</v>
      </c>
      <c r="F183" s="349">
        <v>55</v>
      </c>
      <c r="G183" s="40"/>
      <c r="H183" s="43"/>
    </row>
    <row r="184" s="2" customFormat="1" ht="16.8" customHeight="1">
      <c r="A184" s="40"/>
      <c r="B184" s="43"/>
      <c r="C184" s="348" t="s">
        <v>944</v>
      </c>
      <c r="D184" s="348" t="s">
        <v>945</v>
      </c>
      <c r="E184" s="17" t="s">
        <v>341</v>
      </c>
      <c r="F184" s="349">
        <v>55</v>
      </c>
      <c r="G184" s="40"/>
      <c r="H184" s="43"/>
    </row>
    <row r="185" s="2" customFormat="1" ht="16.8" customHeight="1">
      <c r="A185" s="40"/>
      <c r="B185" s="43"/>
      <c r="C185" s="344" t="s">
        <v>750</v>
      </c>
      <c r="D185" s="345" t="s">
        <v>1</v>
      </c>
      <c r="E185" s="346" t="s">
        <v>1</v>
      </c>
      <c r="F185" s="347">
        <v>40</v>
      </c>
      <c r="G185" s="40"/>
      <c r="H185" s="43"/>
    </row>
    <row r="186" s="2" customFormat="1" ht="16.8" customHeight="1">
      <c r="A186" s="40"/>
      <c r="B186" s="43"/>
      <c r="C186" s="348" t="s">
        <v>1</v>
      </c>
      <c r="D186" s="348" t="s">
        <v>747</v>
      </c>
      <c r="E186" s="17" t="s">
        <v>1</v>
      </c>
      <c r="F186" s="349">
        <v>25</v>
      </c>
      <c r="G186" s="40"/>
      <c r="H186" s="43"/>
    </row>
    <row r="187" s="2" customFormat="1" ht="16.8" customHeight="1">
      <c r="A187" s="40"/>
      <c r="B187" s="43"/>
      <c r="C187" s="348" t="s">
        <v>1</v>
      </c>
      <c r="D187" s="348" t="s">
        <v>748</v>
      </c>
      <c r="E187" s="17" t="s">
        <v>1</v>
      </c>
      <c r="F187" s="349">
        <v>10</v>
      </c>
      <c r="G187" s="40"/>
      <c r="H187" s="43"/>
    </row>
    <row r="188" s="2" customFormat="1" ht="16.8" customHeight="1">
      <c r="A188" s="40"/>
      <c r="B188" s="43"/>
      <c r="C188" s="348" t="s">
        <v>1</v>
      </c>
      <c r="D188" s="348" t="s">
        <v>749</v>
      </c>
      <c r="E188" s="17" t="s">
        <v>1</v>
      </c>
      <c r="F188" s="349">
        <v>5</v>
      </c>
      <c r="G188" s="40"/>
      <c r="H188" s="43"/>
    </row>
    <row r="189" s="2" customFormat="1" ht="16.8" customHeight="1">
      <c r="A189" s="40"/>
      <c r="B189" s="43"/>
      <c r="C189" s="348" t="s">
        <v>750</v>
      </c>
      <c r="D189" s="348" t="s">
        <v>218</v>
      </c>
      <c r="E189" s="17" t="s">
        <v>1</v>
      </c>
      <c r="F189" s="349">
        <v>40</v>
      </c>
      <c r="G189" s="40"/>
      <c r="H189" s="43"/>
    </row>
    <row r="190" s="2" customFormat="1" ht="16.8" customHeight="1">
      <c r="A190" s="40"/>
      <c r="B190" s="43"/>
      <c r="C190" s="344" t="s">
        <v>708</v>
      </c>
      <c r="D190" s="345" t="s">
        <v>1</v>
      </c>
      <c r="E190" s="346" t="s">
        <v>1</v>
      </c>
      <c r="F190" s="347">
        <v>19.199999999999999</v>
      </c>
      <c r="G190" s="40"/>
      <c r="H190" s="43"/>
    </row>
    <row r="191" s="2" customFormat="1" ht="16.8" customHeight="1">
      <c r="A191" s="40"/>
      <c r="B191" s="43"/>
      <c r="C191" s="348" t="s">
        <v>1</v>
      </c>
      <c r="D191" s="348" t="s">
        <v>936</v>
      </c>
      <c r="E191" s="17" t="s">
        <v>1</v>
      </c>
      <c r="F191" s="349">
        <v>19.199999999999999</v>
      </c>
      <c r="G191" s="40"/>
      <c r="H191" s="43"/>
    </row>
    <row r="192" s="2" customFormat="1" ht="16.8" customHeight="1">
      <c r="A192" s="40"/>
      <c r="B192" s="43"/>
      <c r="C192" s="348" t="s">
        <v>708</v>
      </c>
      <c r="D192" s="348" t="s">
        <v>218</v>
      </c>
      <c r="E192" s="17" t="s">
        <v>1</v>
      </c>
      <c r="F192" s="349">
        <v>19.199999999999999</v>
      </c>
      <c r="G192" s="40"/>
      <c r="H192" s="43"/>
    </row>
    <row r="193" s="2" customFormat="1" ht="16.8" customHeight="1">
      <c r="A193" s="40"/>
      <c r="B193" s="43"/>
      <c r="C193" s="350" t="s">
        <v>1181</v>
      </c>
      <c r="D193" s="40"/>
      <c r="E193" s="40"/>
      <c r="F193" s="40"/>
      <c r="G193" s="40"/>
      <c r="H193" s="43"/>
    </row>
    <row r="194" s="2" customFormat="1" ht="16.8" customHeight="1">
      <c r="A194" s="40"/>
      <c r="B194" s="43"/>
      <c r="C194" s="348" t="s">
        <v>933</v>
      </c>
      <c r="D194" s="348" t="s">
        <v>934</v>
      </c>
      <c r="E194" s="17" t="s">
        <v>210</v>
      </c>
      <c r="F194" s="349">
        <v>19.199999999999999</v>
      </c>
      <c r="G194" s="40"/>
      <c r="H194" s="43"/>
    </row>
    <row r="195" s="2" customFormat="1" ht="16.8" customHeight="1">
      <c r="A195" s="40"/>
      <c r="B195" s="43"/>
      <c r="C195" s="348" t="s">
        <v>930</v>
      </c>
      <c r="D195" s="348" t="s">
        <v>931</v>
      </c>
      <c r="E195" s="17" t="s">
        <v>210</v>
      </c>
      <c r="F195" s="349">
        <v>19.199999999999999</v>
      </c>
      <c r="G195" s="40"/>
      <c r="H195" s="43"/>
    </row>
    <row r="196" s="2" customFormat="1" ht="16.8" customHeight="1">
      <c r="A196" s="40"/>
      <c r="B196" s="43"/>
      <c r="C196" s="344" t="s">
        <v>711</v>
      </c>
      <c r="D196" s="345" t="s">
        <v>1</v>
      </c>
      <c r="E196" s="346" t="s">
        <v>1</v>
      </c>
      <c r="F196" s="347">
        <v>9</v>
      </c>
      <c r="G196" s="40"/>
      <c r="H196" s="43"/>
    </row>
    <row r="197" s="2" customFormat="1" ht="16.8" customHeight="1">
      <c r="A197" s="40"/>
      <c r="B197" s="43"/>
      <c r="C197" s="348" t="s">
        <v>1</v>
      </c>
      <c r="D197" s="348" t="s">
        <v>831</v>
      </c>
      <c r="E197" s="17" t="s">
        <v>1</v>
      </c>
      <c r="F197" s="349">
        <v>9</v>
      </c>
      <c r="G197" s="40"/>
      <c r="H197" s="43"/>
    </row>
    <row r="198" s="2" customFormat="1" ht="16.8" customHeight="1">
      <c r="A198" s="40"/>
      <c r="B198" s="43"/>
      <c r="C198" s="348" t="s">
        <v>711</v>
      </c>
      <c r="D198" s="348" t="s">
        <v>218</v>
      </c>
      <c r="E198" s="17" t="s">
        <v>1</v>
      </c>
      <c r="F198" s="349">
        <v>9</v>
      </c>
      <c r="G198" s="40"/>
      <c r="H198" s="43"/>
    </row>
    <row r="199" s="2" customFormat="1" ht="16.8" customHeight="1">
      <c r="A199" s="40"/>
      <c r="B199" s="43"/>
      <c r="C199" s="350" t="s">
        <v>1181</v>
      </c>
      <c r="D199" s="40"/>
      <c r="E199" s="40"/>
      <c r="F199" s="40"/>
      <c r="G199" s="40"/>
      <c r="H199" s="43"/>
    </row>
    <row r="200" s="2" customFormat="1" ht="16.8" customHeight="1">
      <c r="A200" s="40"/>
      <c r="B200" s="43"/>
      <c r="C200" s="348" t="s">
        <v>828</v>
      </c>
      <c r="D200" s="348" t="s">
        <v>829</v>
      </c>
      <c r="E200" s="17" t="s">
        <v>292</v>
      </c>
      <c r="F200" s="349">
        <v>9</v>
      </c>
      <c r="G200" s="40"/>
      <c r="H200" s="43"/>
    </row>
    <row r="201" s="2" customFormat="1" ht="16.8" customHeight="1">
      <c r="A201" s="40"/>
      <c r="B201" s="43"/>
      <c r="C201" s="348" t="s">
        <v>766</v>
      </c>
      <c r="D201" s="348" t="s">
        <v>767</v>
      </c>
      <c r="E201" s="17" t="s">
        <v>292</v>
      </c>
      <c r="F201" s="349">
        <v>13</v>
      </c>
      <c r="G201" s="40"/>
      <c r="H201" s="43"/>
    </row>
    <row r="202" s="2" customFormat="1" ht="26.4" customHeight="1">
      <c r="A202" s="40"/>
      <c r="B202" s="43"/>
      <c r="C202" s="343" t="s">
        <v>1185</v>
      </c>
      <c r="D202" s="343" t="s">
        <v>102</v>
      </c>
      <c r="E202" s="40"/>
      <c r="F202" s="40"/>
      <c r="G202" s="40"/>
      <c r="H202" s="43"/>
    </row>
    <row r="203" s="2" customFormat="1" ht="16.8" customHeight="1">
      <c r="A203" s="40"/>
      <c r="B203" s="43"/>
      <c r="C203" s="344" t="s">
        <v>139</v>
      </c>
      <c r="D203" s="345" t="s">
        <v>125</v>
      </c>
      <c r="E203" s="346" t="s">
        <v>1</v>
      </c>
      <c r="F203" s="347">
        <v>22.097000000000001</v>
      </c>
      <c r="G203" s="40"/>
      <c r="H203" s="43"/>
    </row>
    <row r="204" s="2" customFormat="1" ht="16.8" customHeight="1">
      <c r="A204" s="40"/>
      <c r="B204" s="43"/>
      <c r="C204" s="348" t="s">
        <v>1</v>
      </c>
      <c r="D204" s="348" t="s">
        <v>1143</v>
      </c>
      <c r="E204" s="17" t="s">
        <v>1</v>
      </c>
      <c r="F204" s="349">
        <v>21.045000000000002</v>
      </c>
      <c r="G204" s="40"/>
      <c r="H204" s="43"/>
    </row>
    <row r="205" s="2" customFormat="1" ht="16.8" customHeight="1">
      <c r="A205" s="40"/>
      <c r="B205" s="43"/>
      <c r="C205" s="348" t="s">
        <v>1</v>
      </c>
      <c r="D205" s="348" t="s">
        <v>552</v>
      </c>
      <c r="E205" s="17" t="s">
        <v>1</v>
      </c>
      <c r="F205" s="349">
        <v>1.0520000000000001</v>
      </c>
      <c r="G205" s="40"/>
      <c r="H205" s="43"/>
    </row>
    <row r="206" s="2" customFormat="1" ht="16.8" customHeight="1">
      <c r="A206" s="40"/>
      <c r="B206" s="43"/>
      <c r="C206" s="348" t="s">
        <v>139</v>
      </c>
      <c r="D206" s="348" t="s">
        <v>218</v>
      </c>
      <c r="E206" s="17" t="s">
        <v>1</v>
      </c>
      <c r="F206" s="349">
        <v>22.097000000000001</v>
      </c>
      <c r="G206" s="40"/>
      <c r="H206" s="43"/>
    </row>
    <row r="207" s="2" customFormat="1" ht="16.8" customHeight="1">
      <c r="A207" s="40"/>
      <c r="B207" s="43"/>
      <c r="C207" s="350" t="s">
        <v>1181</v>
      </c>
      <c r="D207" s="40"/>
      <c r="E207" s="40"/>
      <c r="F207" s="40"/>
      <c r="G207" s="40"/>
      <c r="H207" s="43"/>
    </row>
    <row r="208" s="2" customFormat="1" ht="16.8" customHeight="1">
      <c r="A208" s="40"/>
      <c r="B208" s="43"/>
      <c r="C208" s="348" t="s">
        <v>547</v>
      </c>
      <c r="D208" s="348" t="s">
        <v>548</v>
      </c>
      <c r="E208" s="17" t="s">
        <v>341</v>
      </c>
      <c r="F208" s="349">
        <v>22.097000000000001</v>
      </c>
      <c r="G208" s="40"/>
      <c r="H208" s="43"/>
    </row>
    <row r="209" s="2" customFormat="1" ht="16.8" customHeight="1">
      <c r="A209" s="40"/>
      <c r="B209" s="43"/>
      <c r="C209" s="348" t="s">
        <v>554</v>
      </c>
      <c r="D209" s="348" t="s">
        <v>555</v>
      </c>
      <c r="E209" s="17" t="s">
        <v>341</v>
      </c>
      <c r="F209" s="349">
        <v>22.097000000000001</v>
      </c>
      <c r="G209" s="40"/>
      <c r="H209" s="43"/>
    </row>
    <row r="210" s="2" customFormat="1" ht="16.8" customHeight="1">
      <c r="A210" s="40"/>
      <c r="B210" s="43"/>
      <c r="C210" s="344" t="s">
        <v>144</v>
      </c>
      <c r="D210" s="345" t="s">
        <v>1</v>
      </c>
      <c r="E210" s="346" t="s">
        <v>1</v>
      </c>
      <c r="F210" s="347">
        <v>15.300000000000001</v>
      </c>
      <c r="G210" s="40"/>
      <c r="H210" s="43"/>
    </row>
    <row r="211" s="2" customFormat="1" ht="16.8" customHeight="1">
      <c r="A211" s="40"/>
      <c r="B211" s="43"/>
      <c r="C211" s="348" t="s">
        <v>1</v>
      </c>
      <c r="D211" s="348" t="s">
        <v>1148</v>
      </c>
      <c r="E211" s="17" t="s">
        <v>1</v>
      </c>
      <c r="F211" s="349">
        <v>5.0999999999999996</v>
      </c>
      <c r="G211" s="40"/>
      <c r="H211" s="43"/>
    </row>
    <row r="212" s="2" customFormat="1" ht="16.8" customHeight="1">
      <c r="A212" s="40"/>
      <c r="B212" s="43"/>
      <c r="C212" s="348" t="s">
        <v>1</v>
      </c>
      <c r="D212" s="348" t="s">
        <v>1149</v>
      </c>
      <c r="E212" s="17" t="s">
        <v>1</v>
      </c>
      <c r="F212" s="349">
        <v>5.0999999999999996</v>
      </c>
      <c r="G212" s="40"/>
      <c r="H212" s="43"/>
    </row>
    <row r="213" s="2" customFormat="1" ht="16.8" customHeight="1">
      <c r="A213" s="40"/>
      <c r="B213" s="43"/>
      <c r="C213" s="348" t="s">
        <v>1</v>
      </c>
      <c r="D213" s="348" t="s">
        <v>1150</v>
      </c>
      <c r="E213" s="17" t="s">
        <v>1</v>
      </c>
      <c r="F213" s="349">
        <v>5.0999999999999996</v>
      </c>
      <c r="G213" s="40"/>
      <c r="H213" s="43"/>
    </row>
    <row r="214" s="2" customFormat="1" ht="16.8" customHeight="1">
      <c r="A214" s="40"/>
      <c r="B214" s="43"/>
      <c r="C214" s="348" t="s">
        <v>144</v>
      </c>
      <c r="D214" s="348" t="s">
        <v>218</v>
      </c>
      <c r="E214" s="17" t="s">
        <v>1</v>
      </c>
      <c r="F214" s="349">
        <v>15.300000000000001</v>
      </c>
      <c r="G214" s="40"/>
      <c r="H214" s="43"/>
    </row>
    <row r="215" s="2" customFormat="1" ht="16.8" customHeight="1">
      <c r="A215" s="40"/>
      <c r="B215" s="43"/>
      <c r="C215" s="350" t="s">
        <v>1181</v>
      </c>
      <c r="D215" s="40"/>
      <c r="E215" s="40"/>
      <c r="F215" s="40"/>
      <c r="G215" s="40"/>
      <c r="H215" s="43"/>
    </row>
    <row r="216" s="2" customFormat="1">
      <c r="A216" s="40"/>
      <c r="B216" s="43"/>
      <c r="C216" s="348" t="s">
        <v>611</v>
      </c>
      <c r="D216" s="348" t="s">
        <v>612</v>
      </c>
      <c r="E216" s="17" t="s">
        <v>341</v>
      </c>
      <c r="F216" s="349">
        <v>15.300000000000001</v>
      </c>
      <c r="G216" s="40"/>
      <c r="H216" s="43"/>
    </row>
    <row r="217" s="2" customFormat="1" ht="16.8" customHeight="1">
      <c r="A217" s="40"/>
      <c r="B217" s="43"/>
      <c r="C217" s="348" t="s">
        <v>619</v>
      </c>
      <c r="D217" s="348" t="s">
        <v>620</v>
      </c>
      <c r="E217" s="17" t="s">
        <v>341</v>
      </c>
      <c r="F217" s="349">
        <v>15.300000000000001</v>
      </c>
      <c r="G217" s="40"/>
      <c r="H217" s="43"/>
    </row>
    <row r="218" s="2" customFormat="1" ht="16.8" customHeight="1">
      <c r="A218" s="40"/>
      <c r="B218" s="43"/>
      <c r="C218" s="344" t="s">
        <v>122</v>
      </c>
      <c r="D218" s="345" t="s">
        <v>1</v>
      </c>
      <c r="E218" s="346" t="s">
        <v>1</v>
      </c>
      <c r="F218" s="347">
        <v>3.5299999999999998</v>
      </c>
      <c r="G218" s="40"/>
      <c r="H218" s="43"/>
    </row>
    <row r="219" s="2" customFormat="1" ht="16.8" customHeight="1">
      <c r="A219" s="40"/>
      <c r="B219" s="43"/>
      <c r="C219" s="348" t="s">
        <v>1</v>
      </c>
      <c r="D219" s="348" t="s">
        <v>1125</v>
      </c>
      <c r="E219" s="17" t="s">
        <v>1</v>
      </c>
      <c r="F219" s="349">
        <v>2.0299999999999998</v>
      </c>
      <c r="G219" s="40"/>
      <c r="H219" s="43"/>
    </row>
    <row r="220" s="2" customFormat="1" ht="16.8" customHeight="1">
      <c r="A220" s="40"/>
      <c r="B220" s="43"/>
      <c r="C220" s="348" t="s">
        <v>1</v>
      </c>
      <c r="D220" s="348" t="s">
        <v>1126</v>
      </c>
      <c r="E220" s="17" t="s">
        <v>1</v>
      </c>
      <c r="F220" s="349">
        <v>1.5</v>
      </c>
      <c r="G220" s="40"/>
      <c r="H220" s="43"/>
    </row>
    <row r="221" s="2" customFormat="1" ht="16.8" customHeight="1">
      <c r="A221" s="40"/>
      <c r="B221" s="43"/>
      <c r="C221" s="348" t="s">
        <v>122</v>
      </c>
      <c r="D221" s="348" t="s">
        <v>225</v>
      </c>
      <c r="E221" s="17" t="s">
        <v>1</v>
      </c>
      <c r="F221" s="349">
        <v>3.5299999999999998</v>
      </c>
      <c r="G221" s="40"/>
      <c r="H221" s="43"/>
    </row>
    <row r="222" s="2" customFormat="1" ht="16.8" customHeight="1">
      <c r="A222" s="40"/>
      <c r="B222" s="43"/>
      <c r="C222" s="350" t="s">
        <v>1181</v>
      </c>
      <c r="D222" s="40"/>
      <c r="E222" s="40"/>
      <c r="F222" s="40"/>
      <c r="G222" s="40"/>
      <c r="H222" s="43"/>
    </row>
    <row r="223" s="2" customFormat="1">
      <c r="A223" s="40"/>
      <c r="B223" s="43"/>
      <c r="C223" s="348" t="s">
        <v>281</v>
      </c>
      <c r="D223" s="348" t="s">
        <v>282</v>
      </c>
      <c r="E223" s="17" t="s">
        <v>210</v>
      </c>
      <c r="F223" s="349">
        <v>3.7069999999999999</v>
      </c>
      <c r="G223" s="40"/>
      <c r="H223" s="43"/>
    </row>
    <row r="224" s="2" customFormat="1" ht="16.8" customHeight="1">
      <c r="A224" s="40"/>
      <c r="B224" s="43"/>
      <c r="C224" s="344" t="s">
        <v>150</v>
      </c>
      <c r="D224" s="345" t="s">
        <v>1</v>
      </c>
      <c r="E224" s="346" t="s">
        <v>1</v>
      </c>
      <c r="F224" s="347">
        <v>76.034999999999997</v>
      </c>
      <c r="G224" s="40"/>
      <c r="H224" s="43"/>
    </row>
    <row r="225" s="2" customFormat="1" ht="16.8" customHeight="1">
      <c r="A225" s="40"/>
      <c r="B225" s="43"/>
      <c r="C225" s="348" t="s">
        <v>1</v>
      </c>
      <c r="D225" s="348" t="s">
        <v>628</v>
      </c>
      <c r="E225" s="17" t="s">
        <v>1</v>
      </c>
      <c r="F225" s="349">
        <v>26.125</v>
      </c>
      <c r="G225" s="40"/>
      <c r="H225" s="43"/>
    </row>
    <row r="226" s="2" customFormat="1" ht="16.8" customHeight="1">
      <c r="A226" s="40"/>
      <c r="B226" s="43"/>
      <c r="C226" s="348" t="s">
        <v>1</v>
      </c>
      <c r="D226" s="348" t="s">
        <v>1151</v>
      </c>
      <c r="E226" s="17" t="s">
        <v>1</v>
      </c>
      <c r="F226" s="349">
        <v>32.395000000000003</v>
      </c>
      <c r="G226" s="40"/>
      <c r="H226" s="43"/>
    </row>
    <row r="227" s="2" customFormat="1" ht="16.8" customHeight="1">
      <c r="A227" s="40"/>
      <c r="B227" s="43"/>
      <c r="C227" s="348" t="s">
        <v>1</v>
      </c>
      <c r="D227" s="348" t="s">
        <v>1152</v>
      </c>
      <c r="E227" s="17" t="s">
        <v>1</v>
      </c>
      <c r="F227" s="349">
        <v>9.3000000000000007</v>
      </c>
      <c r="G227" s="40"/>
      <c r="H227" s="43"/>
    </row>
    <row r="228" s="2" customFormat="1" ht="16.8" customHeight="1">
      <c r="A228" s="40"/>
      <c r="B228" s="43"/>
      <c r="C228" s="348" t="s">
        <v>1</v>
      </c>
      <c r="D228" s="348" t="s">
        <v>1153</v>
      </c>
      <c r="E228" s="17" t="s">
        <v>1</v>
      </c>
      <c r="F228" s="349">
        <v>8.2149999999999999</v>
      </c>
      <c r="G228" s="40"/>
      <c r="H228" s="43"/>
    </row>
    <row r="229" s="2" customFormat="1" ht="16.8" customHeight="1">
      <c r="A229" s="40"/>
      <c r="B229" s="43"/>
      <c r="C229" s="348" t="s">
        <v>150</v>
      </c>
      <c r="D229" s="348" t="s">
        <v>225</v>
      </c>
      <c r="E229" s="17" t="s">
        <v>1</v>
      </c>
      <c r="F229" s="349">
        <v>76.034999999999997</v>
      </c>
      <c r="G229" s="40"/>
      <c r="H229" s="43"/>
    </row>
    <row r="230" s="2" customFormat="1" ht="16.8" customHeight="1">
      <c r="A230" s="40"/>
      <c r="B230" s="43"/>
      <c r="C230" s="350" t="s">
        <v>1181</v>
      </c>
      <c r="D230" s="40"/>
      <c r="E230" s="40"/>
      <c r="F230" s="40"/>
      <c r="G230" s="40"/>
      <c r="H230" s="43"/>
    </row>
    <row r="231" s="2" customFormat="1" ht="16.8" customHeight="1">
      <c r="A231" s="40"/>
      <c r="B231" s="43"/>
      <c r="C231" s="348" t="s">
        <v>625</v>
      </c>
      <c r="D231" s="348" t="s">
        <v>626</v>
      </c>
      <c r="E231" s="17" t="s">
        <v>210</v>
      </c>
      <c r="F231" s="349">
        <v>79.837000000000003</v>
      </c>
      <c r="G231" s="40"/>
      <c r="H231" s="43"/>
    </row>
    <row r="232" s="2" customFormat="1" ht="16.8" customHeight="1">
      <c r="A232" s="40"/>
      <c r="B232" s="43"/>
      <c r="C232" s="344" t="s">
        <v>148</v>
      </c>
      <c r="D232" s="345" t="s">
        <v>1</v>
      </c>
      <c r="E232" s="346" t="s">
        <v>1</v>
      </c>
      <c r="F232" s="347">
        <v>25.045000000000002</v>
      </c>
      <c r="G232" s="40"/>
      <c r="H232" s="43"/>
    </row>
    <row r="233" s="2" customFormat="1" ht="16.8" customHeight="1">
      <c r="A233" s="40"/>
      <c r="B233" s="43"/>
      <c r="C233" s="348" t="s">
        <v>1</v>
      </c>
      <c r="D233" s="348" t="s">
        <v>1120</v>
      </c>
      <c r="E233" s="17" t="s">
        <v>1</v>
      </c>
      <c r="F233" s="349">
        <v>25.045000000000002</v>
      </c>
      <c r="G233" s="40"/>
      <c r="H233" s="43"/>
    </row>
    <row r="234" s="2" customFormat="1" ht="16.8" customHeight="1">
      <c r="A234" s="40"/>
      <c r="B234" s="43"/>
      <c r="C234" s="348" t="s">
        <v>148</v>
      </c>
      <c r="D234" s="348" t="s">
        <v>225</v>
      </c>
      <c r="E234" s="17" t="s">
        <v>1</v>
      </c>
      <c r="F234" s="349">
        <v>25.045000000000002</v>
      </c>
      <c r="G234" s="40"/>
      <c r="H234" s="43"/>
    </row>
    <row r="235" s="2" customFormat="1" ht="16.8" customHeight="1">
      <c r="A235" s="40"/>
      <c r="B235" s="43"/>
      <c r="C235" s="350" t="s">
        <v>1181</v>
      </c>
      <c r="D235" s="40"/>
      <c r="E235" s="40"/>
      <c r="F235" s="40"/>
      <c r="G235" s="40"/>
      <c r="H235" s="43"/>
    </row>
    <row r="236" s="2" customFormat="1" ht="16.8" customHeight="1">
      <c r="A236" s="40"/>
      <c r="B236" s="43"/>
      <c r="C236" s="348" t="s">
        <v>219</v>
      </c>
      <c r="D236" s="348" t="s">
        <v>220</v>
      </c>
      <c r="E236" s="17" t="s">
        <v>210</v>
      </c>
      <c r="F236" s="349">
        <v>26.297000000000001</v>
      </c>
      <c r="G236" s="40"/>
      <c r="H236" s="43"/>
    </row>
    <row r="237" s="2" customFormat="1" ht="16.8" customHeight="1">
      <c r="A237" s="40"/>
      <c r="B237" s="43"/>
      <c r="C237" s="348" t="s">
        <v>637</v>
      </c>
      <c r="D237" s="348" t="s">
        <v>638</v>
      </c>
      <c r="E237" s="17" t="s">
        <v>210</v>
      </c>
      <c r="F237" s="349">
        <v>104.88200000000001</v>
      </c>
      <c r="G237" s="40"/>
      <c r="H237" s="43"/>
    </row>
    <row r="238" s="2" customFormat="1" ht="16.8" customHeight="1">
      <c r="A238" s="40"/>
      <c r="B238" s="43"/>
      <c r="C238" s="348" t="s">
        <v>642</v>
      </c>
      <c r="D238" s="348" t="s">
        <v>643</v>
      </c>
      <c r="E238" s="17" t="s">
        <v>210</v>
      </c>
      <c r="F238" s="349">
        <v>104.88200000000001</v>
      </c>
      <c r="G238" s="40"/>
      <c r="H238" s="43"/>
    </row>
    <row r="239" s="2" customFormat="1" ht="16.8" customHeight="1">
      <c r="A239" s="40"/>
      <c r="B239" s="43"/>
      <c r="C239" s="348" t="s">
        <v>646</v>
      </c>
      <c r="D239" s="348" t="s">
        <v>647</v>
      </c>
      <c r="E239" s="17" t="s">
        <v>210</v>
      </c>
      <c r="F239" s="349">
        <v>104.88200000000001</v>
      </c>
      <c r="G239" s="40"/>
      <c r="H239" s="43"/>
    </row>
    <row r="240" s="2" customFormat="1" ht="16.8" customHeight="1">
      <c r="A240" s="40"/>
      <c r="B240" s="43"/>
      <c r="C240" s="344" t="s">
        <v>142</v>
      </c>
      <c r="D240" s="345" t="s">
        <v>1</v>
      </c>
      <c r="E240" s="346" t="s">
        <v>1</v>
      </c>
      <c r="F240" s="347">
        <v>19.32</v>
      </c>
      <c r="G240" s="40"/>
      <c r="H240" s="43"/>
    </row>
    <row r="241" s="2" customFormat="1" ht="16.8" customHeight="1">
      <c r="A241" s="40"/>
      <c r="B241" s="43"/>
      <c r="C241" s="348" t="s">
        <v>1</v>
      </c>
      <c r="D241" s="348" t="s">
        <v>325</v>
      </c>
      <c r="E241" s="17" t="s">
        <v>1</v>
      </c>
      <c r="F241" s="349">
        <v>19.32</v>
      </c>
      <c r="G241" s="40"/>
      <c r="H241" s="43"/>
    </row>
    <row r="242" s="2" customFormat="1" ht="16.8" customHeight="1">
      <c r="A242" s="40"/>
      <c r="B242" s="43"/>
      <c r="C242" s="348" t="s">
        <v>142</v>
      </c>
      <c r="D242" s="348" t="s">
        <v>225</v>
      </c>
      <c r="E242" s="17" t="s">
        <v>1</v>
      </c>
      <c r="F242" s="349">
        <v>19.32</v>
      </c>
      <c r="G242" s="40"/>
      <c r="H242" s="43"/>
    </row>
    <row r="243" s="2" customFormat="1" ht="16.8" customHeight="1">
      <c r="A243" s="40"/>
      <c r="B243" s="43"/>
      <c r="C243" s="350" t="s">
        <v>1181</v>
      </c>
      <c r="D243" s="40"/>
      <c r="E243" s="40"/>
      <c r="F243" s="40"/>
      <c r="G243" s="40"/>
      <c r="H243" s="43"/>
    </row>
    <row r="244" s="2" customFormat="1" ht="16.8" customHeight="1">
      <c r="A244" s="40"/>
      <c r="B244" s="43"/>
      <c r="C244" s="348" t="s">
        <v>402</v>
      </c>
      <c r="D244" s="348" t="s">
        <v>403</v>
      </c>
      <c r="E244" s="17" t="s">
        <v>210</v>
      </c>
      <c r="F244" s="349">
        <v>20.286000000000001</v>
      </c>
      <c r="G244" s="40"/>
      <c r="H244" s="43"/>
    </row>
    <row r="245" s="2" customFormat="1">
      <c r="A245" s="40"/>
      <c r="B245" s="43"/>
      <c r="C245" s="348" t="s">
        <v>227</v>
      </c>
      <c r="D245" s="348" t="s">
        <v>228</v>
      </c>
      <c r="E245" s="17" t="s">
        <v>210</v>
      </c>
      <c r="F245" s="349">
        <v>19.32</v>
      </c>
      <c r="G245" s="40"/>
      <c r="H245" s="43"/>
    </row>
    <row r="246" s="2" customFormat="1" ht="16.8" customHeight="1">
      <c r="A246" s="40"/>
      <c r="B246" s="43"/>
      <c r="C246" s="348" t="s">
        <v>230</v>
      </c>
      <c r="D246" s="348" t="s">
        <v>231</v>
      </c>
      <c r="E246" s="17" t="s">
        <v>210</v>
      </c>
      <c r="F246" s="349">
        <v>76.201999999999998</v>
      </c>
      <c r="G246" s="40"/>
      <c r="H246" s="43"/>
    </row>
    <row r="247" s="2" customFormat="1">
      <c r="A247" s="40"/>
      <c r="B247" s="43"/>
      <c r="C247" s="348" t="s">
        <v>596</v>
      </c>
      <c r="D247" s="348" t="s">
        <v>597</v>
      </c>
      <c r="E247" s="17" t="s">
        <v>210</v>
      </c>
      <c r="F247" s="349">
        <v>19.32</v>
      </c>
      <c r="G247" s="40"/>
      <c r="H247" s="43"/>
    </row>
    <row r="248" s="2" customFormat="1" ht="16.8" customHeight="1">
      <c r="A248" s="40"/>
      <c r="B248" s="43"/>
      <c r="C248" s="344" t="s">
        <v>127</v>
      </c>
      <c r="D248" s="345" t="s">
        <v>1</v>
      </c>
      <c r="E248" s="346" t="s">
        <v>1</v>
      </c>
      <c r="F248" s="347">
        <v>18.399999999999999</v>
      </c>
      <c r="G248" s="40"/>
      <c r="H248" s="43"/>
    </row>
    <row r="249" s="2" customFormat="1" ht="16.8" customHeight="1">
      <c r="A249" s="40"/>
      <c r="B249" s="43"/>
      <c r="C249" s="348" t="s">
        <v>1</v>
      </c>
      <c r="D249" s="348" t="s">
        <v>1131</v>
      </c>
      <c r="E249" s="17" t="s">
        <v>1</v>
      </c>
      <c r="F249" s="349">
        <v>9.1999999999999993</v>
      </c>
      <c r="G249" s="40"/>
      <c r="H249" s="43"/>
    </row>
    <row r="250" s="2" customFormat="1" ht="16.8" customHeight="1">
      <c r="A250" s="40"/>
      <c r="B250" s="43"/>
      <c r="C250" s="348" t="s">
        <v>1</v>
      </c>
      <c r="D250" s="348" t="s">
        <v>1132</v>
      </c>
      <c r="E250" s="17" t="s">
        <v>1</v>
      </c>
      <c r="F250" s="349">
        <v>9.1999999999999993</v>
      </c>
      <c r="G250" s="40"/>
      <c r="H250" s="43"/>
    </row>
    <row r="251" s="2" customFormat="1" ht="16.8" customHeight="1">
      <c r="A251" s="40"/>
      <c r="B251" s="43"/>
      <c r="C251" s="348" t="s">
        <v>127</v>
      </c>
      <c r="D251" s="348" t="s">
        <v>225</v>
      </c>
      <c r="E251" s="17" t="s">
        <v>1</v>
      </c>
      <c r="F251" s="349">
        <v>18.399999999999999</v>
      </c>
      <c r="G251" s="40"/>
      <c r="H251" s="43"/>
    </row>
    <row r="252" s="2" customFormat="1" ht="16.8" customHeight="1">
      <c r="A252" s="40"/>
      <c r="B252" s="43"/>
      <c r="C252" s="350" t="s">
        <v>1181</v>
      </c>
      <c r="D252" s="40"/>
      <c r="E252" s="40"/>
      <c r="F252" s="40"/>
      <c r="G252" s="40"/>
      <c r="H252" s="43"/>
    </row>
    <row r="253" s="2" customFormat="1">
      <c r="A253" s="40"/>
      <c r="B253" s="43"/>
      <c r="C253" s="348" t="s">
        <v>317</v>
      </c>
      <c r="D253" s="348" t="s">
        <v>318</v>
      </c>
      <c r="E253" s="17" t="s">
        <v>210</v>
      </c>
      <c r="F253" s="349">
        <v>19.32</v>
      </c>
      <c r="G253" s="40"/>
      <c r="H253" s="43"/>
    </row>
    <row r="254" s="2" customFormat="1" ht="16.8" customHeight="1">
      <c r="A254" s="40"/>
      <c r="B254" s="43"/>
      <c r="C254" s="344" t="s">
        <v>124</v>
      </c>
      <c r="D254" s="345" t="s">
        <v>125</v>
      </c>
      <c r="E254" s="346" t="s">
        <v>1</v>
      </c>
      <c r="F254" s="347">
        <v>3.7069999999999999</v>
      </c>
      <c r="G254" s="40"/>
      <c r="H254" s="43"/>
    </row>
    <row r="255" s="2" customFormat="1" ht="16.8" customHeight="1">
      <c r="A255" s="40"/>
      <c r="B255" s="43"/>
      <c r="C255" s="348" t="s">
        <v>1</v>
      </c>
      <c r="D255" s="348" t="s">
        <v>1125</v>
      </c>
      <c r="E255" s="17" t="s">
        <v>1</v>
      </c>
      <c r="F255" s="349">
        <v>2.0299999999999998</v>
      </c>
      <c r="G255" s="40"/>
      <c r="H255" s="43"/>
    </row>
    <row r="256" s="2" customFormat="1" ht="16.8" customHeight="1">
      <c r="A256" s="40"/>
      <c r="B256" s="43"/>
      <c r="C256" s="348" t="s">
        <v>1</v>
      </c>
      <c r="D256" s="348" t="s">
        <v>1126</v>
      </c>
      <c r="E256" s="17" t="s">
        <v>1</v>
      </c>
      <c r="F256" s="349">
        <v>1.5</v>
      </c>
      <c r="G256" s="40"/>
      <c r="H256" s="43"/>
    </row>
    <row r="257" s="2" customFormat="1" ht="16.8" customHeight="1">
      <c r="A257" s="40"/>
      <c r="B257" s="43"/>
      <c r="C257" s="348" t="s">
        <v>1</v>
      </c>
      <c r="D257" s="348" t="s">
        <v>288</v>
      </c>
      <c r="E257" s="17" t="s">
        <v>1</v>
      </c>
      <c r="F257" s="349">
        <v>0.17699999999999999</v>
      </c>
      <c r="G257" s="40"/>
      <c r="H257" s="43"/>
    </row>
    <row r="258" s="2" customFormat="1" ht="16.8" customHeight="1">
      <c r="A258" s="40"/>
      <c r="B258" s="43"/>
      <c r="C258" s="348" t="s">
        <v>124</v>
      </c>
      <c r="D258" s="348" t="s">
        <v>218</v>
      </c>
      <c r="E258" s="17" t="s">
        <v>1</v>
      </c>
      <c r="F258" s="349">
        <v>3.7069999999999999</v>
      </c>
      <c r="G258" s="40"/>
      <c r="H258" s="43"/>
    </row>
    <row r="259" s="2" customFormat="1" ht="16.8" customHeight="1">
      <c r="A259" s="40"/>
      <c r="B259" s="43"/>
      <c r="C259" s="350" t="s">
        <v>1181</v>
      </c>
      <c r="D259" s="40"/>
      <c r="E259" s="40"/>
      <c r="F259" s="40"/>
      <c r="G259" s="40"/>
      <c r="H259" s="43"/>
    </row>
    <row r="260" s="2" customFormat="1">
      <c r="A260" s="40"/>
      <c r="B260" s="43"/>
      <c r="C260" s="348" t="s">
        <v>281</v>
      </c>
      <c r="D260" s="348" t="s">
        <v>282</v>
      </c>
      <c r="E260" s="17" t="s">
        <v>210</v>
      </c>
      <c r="F260" s="349">
        <v>3.7069999999999999</v>
      </c>
      <c r="G260" s="40"/>
      <c r="H260" s="43"/>
    </row>
    <row r="261" s="2" customFormat="1">
      <c r="A261" s="40"/>
      <c r="B261" s="43"/>
      <c r="C261" s="348" t="s">
        <v>690</v>
      </c>
      <c r="D261" s="348" t="s">
        <v>691</v>
      </c>
      <c r="E261" s="17" t="s">
        <v>210</v>
      </c>
      <c r="F261" s="349">
        <v>30.044</v>
      </c>
      <c r="G261" s="40"/>
      <c r="H261" s="43"/>
    </row>
    <row r="262" s="2" customFormat="1" ht="16.8" customHeight="1">
      <c r="A262" s="40"/>
      <c r="B262" s="43"/>
      <c r="C262" s="348" t="s">
        <v>244</v>
      </c>
      <c r="D262" s="348" t="s">
        <v>245</v>
      </c>
      <c r="E262" s="17" t="s">
        <v>210</v>
      </c>
      <c r="F262" s="349">
        <v>3.7069999999999999</v>
      </c>
      <c r="G262" s="40"/>
      <c r="H262" s="43"/>
    </row>
    <row r="263" s="2" customFormat="1" ht="16.8" customHeight="1">
      <c r="A263" s="40"/>
      <c r="B263" s="43"/>
      <c r="C263" s="348" t="s">
        <v>248</v>
      </c>
      <c r="D263" s="348" t="s">
        <v>249</v>
      </c>
      <c r="E263" s="17" t="s">
        <v>210</v>
      </c>
      <c r="F263" s="349">
        <v>3.7069999999999999</v>
      </c>
      <c r="G263" s="40"/>
      <c r="H263" s="43"/>
    </row>
    <row r="264" s="2" customFormat="1" ht="16.8" customHeight="1">
      <c r="A264" s="40"/>
      <c r="B264" s="43"/>
      <c r="C264" s="348" t="s">
        <v>252</v>
      </c>
      <c r="D264" s="348" t="s">
        <v>253</v>
      </c>
      <c r="E264" s="17" t="s">
        <v>210</v>
      </c>
      <c r="F264" s="349">
        <v>26.125</v>
      </c>
      <c r="G264" s="40"/>
      <c r="H264" s="43"/>
    </row>
    <row r="265" s="2" customFormat="1" ht="16.8" customHeight="1">
      <c r="A265" s="40"/>
      <c r="B265" s="43"/>
      <c r="C265" s="348" t="s">
        <v>258</v>
      </c>
      <c r="D265" s="348" t="s">
        <v>259</v>
      </c>
      <c r="E265" s="17" t="s">
        <v>210</v>
      </c>
      <c r="F265" s="349">
        <v>26.125</v>
      </c>
      <c r="G265" s="40"/>
      <c r="H265" s="43"/>
    </row>
    <row r="266" s="2" customFormat="1" ht="16.8" customHeight="1">
      <c r="A266" s="40"/>
      <c r="B266" s="43"/>
      <c r="C266" s="348" t="s">
        <v>388</v>
      </c>
      <c r="D266" s="348" t="s">
        <v>389</v>
      </c>
      <c r="E266" s="17" t="s">
        <v>210</v>
      </c>
      <c r="F266" s="349">
        <v>3.7069999999999999</v>
      </c>
      <c r="G266" s="40"/>
      <c r="H266" s="43"/>
    </row>
    <row r="267" s="2" customFormat="1" ht="16.8" customHeight="1">
      <c r="A267" s="40"/>
      <c r="B267" s="43"/>
      <c r="C267" s="348" t="s">
        <v>532</v>
      </c>
      <c r="D267" s="348" t="s">
        <v>533</v>
      </c>
      <c r="E267" s="17" t="s">
        <v>210</v>
      </c>
      <c r="F267" s="349">
        <v>3.7069999999999999</v>
      </c>
      <c r="G267" s="40"/>
      <c r="H267" s="43"/>
    </row>
    <row r="268" s="2" customFormat="1" ht="16.8" customHeight="1">
      <c r="A268" s="40"/>
      <c r="B268" s="43"/>
      <c r="C268" s="348" t="s">
        <v>625</v>
      </c>
      <c r="D268" s="348" t="s">
        <v>626</v>
      </c>
      <c r="E268" s="17" t="s">
        <v>210</v>
      </c>
      <c r="F268" s="349">
        <v>79.837000000000003</v>
      </c>
      <c r="G268" s="40"/>
      <c r="H268" s="43"/>
    </row>
    <row r="269" s="2" customFormat="1" ht="16.8" customHeight="1">
      <c r="A269" s="40"/>
      <c r="B269" s="43"/>
      <c r="C269" s="348" t="s">
        <v>650</v>
      </c>
      <c r="D269" s="348" t="s">
        <v>651</v>
      </c>
      <c r="E269" s="17" t="s">
        <v>210</v>
      </c>
      <c r="F269" s="349">
        <v>26.125</v>
      </c>
      <c r="G269" s="40"/>
      <c r="H269" s="43"/>
    </row>
    <row r="270" s="2" customFormat="1" ht="16.8" customHeight="1">
      <c r="A270" s="40"/>
      <c r="B270" s="43"/>
      <c r="C270" s="348" t="s">
        <v>263</v>
      </c>
      <c r="D270" s="348" t="s">
        <v>264</v>
      </c>
      <c r="E270" s="17" t="s">
        <v>210</v>
      </c>
      <c r="F270" s="349">
        <v>30.044</v>
      </c>
      <c r="G270" s="40"/>
      <c r="H270" s="43"/>
    </row>
    <row r="271" s="2" customFormat="1">
      <c r="A271" s="40"/>
      <c r="B271" s="43"/>
      <c r="C271" s="348" t="s">
        <v>275</v>
      </c>
      <c r="D271" s="348" t="s">
        <v>276</v>
      </c>
      <c r="E271" s="17" t="s">
        <v>241</v>
      </c>
      <c r="F271" s="349">
        <v>0.111</v>
      </c>
      <c r="G271" s="40"/>
      <c r="H271" s="43"/>
    </row>
    <row r="272" s="2" customFormat="1" ht="16.8" customHeight="1">
      <c r="A272" s="40"/>
      <c r="B272" s="43"/>
      <c r="C272" s="344" t="s">
        <v>152</v>
      </c>
      <c r="D272" s="345" t="s">
        <v>125</v>
      </c>
      <c r="E272" s="346" t="s">
        <v>1</v>
      </c>
      <c r="F272" s="347">
        <v>79.837000000000003</v>
      </c>
      <c r="G272" s="40"/>
      <c r="H272" s="43"/>
    </row>
    <row r="273" s="2" customFormat="1" ht="16.8" customHeight="1">
      <c r="A273" s="40"/>
      <c r="B273" s="43"/>
      <c r="C273" s="348" t="s">
        <v>1</v>
      </c>
      <c r="D273" s="348" t="s">
        <v>628</v>
      </c>
      <c r="E273" s="17" t="s">
        <v>1</v>
      </c>
      <c r="F273" s="349">
        <v>26.125</v>
      </c>
      <c r="G273" s="40"/>
      <c r="H273" s="43"/>
    </row>
    <row r="274" s="2" customFormat="1" ht="16.8" customHeight="1">
      <c r="A274" s="40"/>
      <c r="B274" s="43"/>
      <c r="C274" s="348" t="s">
        <v>1</v>
      </c>
      <c r="D274" s="348" t="s">
        <v>1151</v>
      </c>
      <c r="E274" s="17" t="s">
        <v>1</v>
      </c>
      <c r="F274" s="349">
        <v>32.395000000000003</v>
      </c>
      <c r="G274" s="40"/>
      <c r="H274" s="43"/>
    </row>
    <row r="275" s="2" customFormat="1" ht="16.8" customHeight="1">
      <c r="A275" s="40"/>
      <c r="B275" s="43"/>
      <c r="C275" s="348" t="s">
        <v>1</v>
      </c>
      <c r="D275" s="348" t="s">
        <v>1152</v>
      </c>
      <c r="E275" s="17" t="s">
        <v>1</v>
      </c>
      <c r="F275" s="349">
        <v>9.3000000000000007</v>
      </c>
      <c r="G275" s="40"/>
      <c r="H275" s="43"/>
    </row>
    <row r="276" s="2" customFormat="1" ht="16.8" customHeight="1">
      <c r="A276" s="40"/>
      <c r="B276" s="43"/>
      <c r="C276" s="348" t="s">
        <v>1</v>
      </c>
      <c r="D276" s="348" t="s">
        <v>1153</v>
      </c>
      <c r="E276" s="17" t="s">
        <v>1</v>
      </c>
      <c r="F276" s="349">
        <v>8.2149999999999999</v>
      </c>
      <c r="G276" s="40"/>
      <c r="H276" s="43"/>
    </row>
    <row r="277" s="2" customFormat="1" ht="16.8" customHeight="1">
      <c r="A277" s="40"/>
      <c r="B277" s="43"/>
      <c r="C277" s="348" t="s">
        <v>1</v>
      </c>
      <c r="D277" s="348" t="s">
        <v>635</v>
      </c>
      <c r="E277" s="17" t="s">
        <v>1</v>
      </c>
      <c r="F277" s="349">
        <v>3.802</v>
      </c>
      <c r="G277" s="40"/>
      <c r="H277" s="43"/>
    </row>
    <row r="278" s="2" customFormat="1" ht="16.8" customHeight="1">
      <c r="A278" s="40"/>
      <c r="B278" s="43"/>
      <c r="C278" s="348" t="s">
        <v>152</v>
      </c>
      <c r="D278" s="348" t="s">
        <v>218</v>
      </c>
      <c r="E278" s="17" t="s">
        <v>1</v>
      </c>
      <c r="F278" s="349">
        <v>79.837000000000003</v>
      </c>
      <c r="G278" s="40"/>
      <c r="H278" s="43"/>
    </row>
    <row r="279" s="2" customFormat="1" ht="16.8" customHeight="1">
      <c r="A279" s="40"/>
      <c r="B279" s="43"/>
      <c r="C279" s="350" t="s">
        <v>1181</v>
      </c>
      <c r="D279" s="40"/>
      <c r="E279" s="40"/>
      <c r="F279" s="40"/>
      <c r="G279" s="40"/>
      <c r="H279" s="43"/>
    </row>
    <row r="280" s="2" customFormat="1" ht="16.8" customHeight="1">
      <c r="A280" s="40"/>
      <c r="B280" s="43"/>
      <c r="C280" s="348" t="s">
        <v>625</v>
      </c>
      <c r="D280" s="348" t="s">
        <v>626</v>
      </c>
      <c r="E280" s="17" t="s">
        <v>210</v>
      </c>
      <c r="F280" s="349">
        <v>79.837000000000003</v>
      </c>
      <c r="G280" s="40"/>
      <c r="H280" s="43"/>
    </row>
    <row r="281" s="2" customFormat="1" ht="16.8" customHeight="1">
      <c r="A281" s="40"/>
      <c r="B281" s="43"/>
      <c r="C281" s="348" t="s">
        <v>637</v>
      </c>
      <c r="D281" s="348" t="s">
        <v>638</v>
      </c>
      <c r="E281" s="17" t="s">
        <v>210</v>
      </c>
      <c r="F281" s="349">
        <v>104.88200000000001</v>
      </c>
      <c r="G281" s="40"/>
      <c r="H281" s="43"/>
    </row>
    <row r="282" s="2" customFormat="1" ht="16.8" customHeight="1">
      <c r="A282" s="40"/>
      <c r="B282" s="43"/>
      <c r="C282" s="348" t="s">
        <v>642</v>
      </c>
      <c r="D282" s="348" t="s">
        <v>643</v>
      </c>
      <c r="E282" s="17" t="s">
        <v>210</v>
      </c>
      <c r="F282" s="349">
        <v>104.88200000000001</v>
      </c>
      <c r="G282" s="40"/>
      <c r="H282" s="43"/>
    </row>
    <row r="283" s="2" customFormat="1" ht="16.8" customHeight="1">
      <c r="A283" s="40"/>
      <c r="B283" s="43"/>
      <c r="C283" s="348" t="s">
        <v>646</v>
      </c>
      <c r="D283" s="348" t="s">
        <v>647</v>
      </c>
      <c r="E283" s="17" t="s">
        <v>210</v>
      </c>
      <c r="F283" s="349">
        <v>104.88200000000001</v>
      </c>
      <c r="G283" s="40"/>
      <c r="H283" s="43"/>
    </row>
    <row r="284" s="2" customFormat="1">
      <c r="A284" s="40"/>
      <c r="B284" s="43"/>
      <c r="C284" s="348" t="s">
        <v>654</v>
      </c>
      <c r="D284" s="348" t="s">
        <v>655</v>
      </c>
      <c r="E284" s="17" t="s">
        <v>210</v>
      </c>
      <c r="F284" s="349">
        <v>79.837000000000003</v>
      </c>
      <c r="G284" s="40"/>
      <c r="H284" s="43"/>
    </row>
    <row r="285" s="2" customFormat="1" ht="16.8" customHeight="1">
      <c r="A285" s="40"/>
      <c r="B285" s="43"/>
      <c r="C285" s="344" t="s">
        <v>408</v>
      </c>
      <c r="D285" s="345" t="s">
        <v>1182</v>
      </c>
      <c r="E285" s="346" t="s">
        <v>1</v>
      </c>
      <c r="F285" s="347">
        <v>20.286000000000001</v>
      </c>
      <c r="G285" s="40"/>
      <c r="H285" s="43"/>
    </row>
    <row r="286" s="2" customFormat="1" ht="16.8" customHeight="1">
      <c r="A286" s="40"/>
      <c r="B286" s="43"/>
      <c r="C286" s="348" t="s">
        <v>1</v>
      </c>
      <c r="D286" s="348" t="s">
        <v>325</v>
      </c>
      <c r="E286" s="17" t="s">
        <v>1</v>
      </c>
      <c r="F286" s="349">
        <v>19.32</v>
      </c>
      <c r="G286" s="40"/>
      <c r="H286" s="43"/>
    </row>
    <row r="287" s="2" customFormat="1" ht="16.8" customHeight="1">
      <c r="A287" s="40"/>
      <c r="B287" s="43"/>
      <c r="C287" s="348" t="s">
        <v>1</v>
      </c>
      <c r="D287" s="348" t="s">
        <v>407</v>
      </c>
      <c r="E287" s="17" t="s">
        <v>1</v>
      </c>
      <c r="F287" s="349">
        <v>0.96599999999999997</v>
      </c>
      <c r="G287" s="40"/>
      <c r="H287" s="43"/>
    </row>
    <row r="288" s="2" customFormat="1" ht="16.8" customHeight="1">
      <c r="A288" s="40"/>
      <c r="B288" s="43"/>
      <c r="C288" s="348" t="s">
        <v>408</v>
      </c>
      <c r="D288" s="348" t="s">
        <v>218</v>
      </c>
      <c r="E288" s="17" t="s">
        <v>1</v>
      </c>
      <c r="F288" s="349">
        <v>20.286000000000001</v>
      </c>
      <c r="G288" s="40"/>
      <c r="H288" s="43"/>
    </row>
    <row r="289" s="2" customFormat="1" ht="16.8" customHeight="1">
      <c r="A289" s="40"/>
      <c r="B289" s="43"/>
      <c r="C289" s="344" t="s">
        <v>1183</v>
      </c>
      <c r="D289" s="345" t="s">
        <v>125</v>
      </c>
      <c r="E289" s="346" t="s">
        <v>1</v>
      </c>
      <c r="F289" s="347">
        <v>0</v>
      </c>
      <c r="G289" s="40"/>
      <c r="H289" s="43"/>
    </row>
    <row r="290" s="2" customFormat="1" ht="16.8" customHeight="1">
      <c r="A290" s="40"/>
      <c r="B290" s="43"/>
      <c r="C290" s="344" t="s">
        <v>325</v>
      </c>
      <c r="D290" s="345" t="s">
        <v>1105</v>
      </c>
      <c r="E290" s="346" t="s">
        <v>1</v>
      </c>
      <c r="F290" s="347">
        <v>19.32</v>
      </c>
      <c r="G290" s="40"/>
      <c r="H290" s="43"/>
    </row>
    <row r="291" s="2" customFormat="1" ht="16.8" customHeight="1">
      <c r="A291" s="40"/>
      <c r="B291" s="43"/>
      <c r="C291" s="348" t="s">
        <v>1</v>
      </c>
      <c r="D291" s="348" t="s">
        <v>1131</v>
      </c>
      <c r="E291" s="17" t="s">
        <v>1</v>
      </c>
      <c r="F291" s="349">
        <v>9.1999999999999993</v>
      </c>
      <c r="G291" s="40"/>
      <c r="H291" s="43"/>
    </row>
    <row r="292" s="2" customFormat="1" ht="16.8" customHeight="1">
      <c r="A292" s="40"/>
      <c r="B292" s="43"/>
      <c r="C292" s="348" t="s">
        <v>1</v>
      </c>
      <c r="D292" s="348" t="s">
        <v>1132</v>
      </c>
      <c r="E292" s="17" t="s">
        <v>1</v>
      </c>
      <c r="F292" s="349">
        <v>9.1999999999999993</v>
      </c>
      <c r="G292" s="40"/>
      <c r="H292" s="43"/>
    </row>
    <row r="293" s="2" customFormat="1" ht="16.8" customHeight="1">
      <c r="A293" s="40"/>
      <c r="B293" s="43"/>
      <c r="C293" s="348" t="s">
        <v>1</v>
      </c>
      <c r="D293" s="348" t="s">
        <v>324</v>
      </c>
      <c r="E293" s="17" t="s">
        <v>1</v>
      </c>
      <c r="F293" s="349">
        <v>0.92000000000000004</v>
      </c>
      <c r="G293" s="40"/>
      <c r="H293" s="43"/>
    </row>
    <row r="294" s="2" customFormat="1" ht="16.8" customHeight="1">
      <c r="A294" s="40"/>
      <c r="B294" s="43"/>
      <c r="C294" s="348" t="s">
        <v>325</v>
      </c>
      <c r="D294" s="348" t="s">
        <v>218</v>
      </c>
      <c r="E294" s="17" t="s">
        <v>1</v>
      </c>
      <c r="F294" s="349">
        <v>19.32</v>
      </c>
      <c r="G294" s="40"/>
      <c r="H294" s="43"/>
    </row>
    <row r="295" s="2" customFormat="1" ht="16.8" customHeight="1">
      <c r="A295" s="40"/>
      <c r="B295" s="43"/>
      <c r="C295" s="350" t="s">
        <v>1181</v>
      </c>
      <c r="D295" s="40"/>
      <c r="E295" s="40"/>
      <c r="F295" s="40"/>
      <c r="G295" s="40"/>
      <c r="H295" s="43"/>
    </row>
    <row r="296" s="2" customFormat="1">
      <c r="A296" s="40"/>
      <c r="B296" s="43"/>
      <c r="C296" s="348" t="s">
        <v>317</v>
      </c>
      <c r="D296" s="348" t="s">
        <v>318</v>
      </c>
      <c r="E296" s="17" t="s">
        <v>210</v>
      </c>
      <c r="F296" s="349">
        <v>19.32</v>
      </c>
      <c r="G296" s="40"/>
      <c r="H296" s="43"/>
    </row>
    <row r="297" s="2" customFormat="1" ht="16.8" customHeight="1">
      <c r="A297" s="40"/>
      <c r="B297" s="43"/>
      <c r="C297" s="348" t="s">
        <v>402</v>
      </c>
      <c r="D297" s="348" t="s">
        <v>403</v>
      </c>
      <c r="E297" s="17" t="s">
        <v>210</v>
      </c>
      <c r="F297" s="349">
        <v>20.286000000000001</v>
      </c>
      <c r="G297" s="40"/>
      <c r="H297" s="43"/>
    </row>
    <row r="298" s="2" customFormat="1" ht="16.8" customHeight="1">
      <c r="A298" s="40"/>
      <c r="B298" s="43"/>
      <c r="C298" s="344" t="s">
        <v>115</v>
      </c>
      <c r="D298" s="345" t="s">
        <v>1</v>
      </c>
      <c r="E298" s="346" t="s">
        <v>1</v>
      </c>
      <c r="F298" s="347">
        <v>21.350000000000001</v>
      </c>
      <c r="G298" s="40"/>
      <c r="H298" s="43"/>
    </row>
    <row r="299" s="2" customFormat="1" ht="16.8" customHeight="1">
      <c r="A299" s="40"/>
      <c r="B299" s="43"/>
      <c r="C299" s="348" t="s">
        <v>1</v>
      </c>
      <c r="D299" s="348" t="s">
        <v>1145</v>
      </c>
      <c r="E299" s="17" t="s">
        <v>1</v>
      </c>
      <c r="F299" s="349">
        <v>21.350000000000001</v>
      </c>
      <c r="G299" s="40"/>
      <c r="H299" s="43"/>
    </row>
    <row r="300" s="2" customFormat="1" ht="16.8" customHeight="1">
      <c r="A300" s="40"/>
      <c r="B300" s="43"/>
      <c r="C300" s="348" t="s">
        <v>115</v>
      </c>
      <c r="D300" s="348" t="s">
        <v>225</v>
      </c>
      <c r="E300" s="17" t="s">
        <v>1</v>
      </c>
      <c r="F300" s="349">
        <v>21.350000000000001</v>
      </c>
      <c r="G300" s="40"/>
      <c r="H300" s="43"/>
    </row>
    <row r="301" s="2" customFormat="1" ht="16.8" customHeight="1">
      <c r="A301" s="40"/>
      <c r="B301" s="43"/>
      <c r="C301" s="350" t="s">
        <v>1181</v>
      </c>
      <c r="D301" s="40"/>
      <c r="E301" s="40"/>
      <c r="F301" s="40"/>
      <c r="G301" s="40"/>
      <c r="H301" s="43"/>
    </row>
    <row r="302" s="2" customFormat="1" ht="16.8" customHeight="1">
      <c r="A302" s="40"/>
      <c r="B302" s="43"/>
      <c r="C302" s="348" t="s">
        <v>563</v>
      </c>
      <c r="D302" s="348" t="s">
        <v>564</v>
      </c>
      <c r="E302" s="17" t="s">
        <v>210</v>
      </c>
      <c r="F302" s="349">
        <v>22.417999999999999</v>
      </c>
      <c r="G302" s="40"/>
      <c r="H302" s="43"/>
    </row>
    <row r="303" s="2" customFormat="1" ht="16.8" customHeight="1">
      <c r="A303" s="40"/>
      <c r="B303" s="43"/>
      <c r="C303" s="344" t="s">
        <v>132</v>
      </c>
      <c r="D303" s="345" t="s">
        <v>133</v>
      </c>
      <c r="E303" s="346" t="s">
        <v>1</v>
      </c>
      <c r="F303" s="347">
        <v>56.881999999999998</v>
      </c>
      <c r="G303" s="40"/>
      <c r="H303" s="43"/>
    </row>
    <row r="304" s="2" customFormat="1" ht="16.8" customHeight="1">
      <c r="A304" s="40"/>
      <c r="B304" s="43"/>
      <c r="C304" s="348" t="s">
        <v>1</v>
      </c>
      <c r="D304" s="348" t="s">
        <v>1130</v>
      </c>
      <c r="E304" s="17" t="s">
        <v>1</v>
      </c>
      <c r="F304" s="349">
        <v>56.881999999999998</v>
      </c>
      <c r="G304" s="40"/>
      <c r="H304" s="43"/>
    </row>
    <row r="305" s="2" customFormat="1" ht="16.8" customHeight="1">
      <c r="A305" s="40"/>
      <c r="B305" s="43"/>
      <c r="C305" s="348" t="s">
        <v>132</v>
      </c>
      <c r="D305" s="348" t="s">
        <v>218</v>
      </c>
      <c r="E305" s="17" t="s">
        <v>1</v>
      </c>
      <c r="F305" s="349">
        <v>56.881999999999998</v>
      </c>
      <c r="G305" s="40"/>
      <c r="H305" s="43"/>
    </row>
    <row r="306" s="2" customFormat="1" ht="16.8" customHeight="1">
      <c r="A306" s="40"/>
      <c r="B306" s="43"/>
      <c r="C306" s="350" t="s">
        <v>1181</v>
      </c>
      <c r="D306" s="40"/>
      <c r="E306" s="40"/>
      <c r="F306" s="40"/>
      <c r="G306" s="40"/>
      <c r="H306" s="43"/>
    </row>
    <row r="307" s="2" customFormat="1">
      <c r="A307" s="40"/>
      <c r="B307" s="43"/>
      <c r="C307" s="348" t="s">
        <v>310</v>
      </c>
      <c r="D307" s="348" t="s">
        <v>311</v>
      </c>
      <c r="E307" s="17" t="s">
        <v>210</v>
      </c>
      <c r="F307" s="349">
        <v>56.881999999999998</v>
      </c>
      <c r="G307" s="40"/>
      <c r="H307" s="43"/>
    </row>
    <row r="308" s="2" customFormat="1" ht="16.8" customHeight="1">
      <c r="A308" s="40"/>
      <c r="B308" s="43"/>
      <c r="C308" s="348" t="s">
        <v>230</v>
      </c>
      <c r="D308" s="348" t="s">
        <v>231</v>
      </c>
      <c r="E308" s="17" t="s">
        <v>210</v>
      </c>
      <c r="F308" s="349">
        <v>76.201999999999998</v>
      </c>
      <c r="G308" s="40"/>
      <c r="H308" s="43"/>
    </row>
    <row r="309" s="2" customFormat="1" ht="16.8" customHeight="1">
      <c r="A309" s="40"/>
      <c r="B309" s="43"/>
      <c r="C309" s="344" t="s">
        <v>129</v>
      </c>
      <c r="D309" s="345" t="s">
        <v>1</v>
      </c>
      <c r="E309" s="346" t="s">
        <v>1</v>
      </c>
      <c r="F309" s="347">
        <v>21.899999999999999</v>
      </c>
      <c r="G309" s="40"/>
      <c r="H309" s="43"/>
    </row>
    <row r="310" s="2" customFormat="1" ht="16.8" customHeight="1">
      <c r="A310" s="40"/>
      <c r="B310" s="43"/>
      <c r="C310" s="344" t="s">
        <v>117</v>
      </c>
      <c r="D310" s="345" t="s">
        <v>118</v>
      </c>
      <c r="E310" s="346" t="s">
        <v>119</v>
      </c>
      <c r="F310" s="347">
        <v>22.417999999999999</v>
      </c>
      <c r="G310" s="40"/>
      <c r="H310" s="43"/>
    </row>
    <row r="311" s="2" customFormat="1" ht="16.8" customHeight="1">
      <c r="A311" s="40"/>
      <c r="B311" s="43"/>
      <c r="C311" s="348" t="s">
        <v>1</v>
      </c>
      <c r="D311" s="348" t="s">
        <v>1145</v>
      </c>
      <c r="E311" s="17" t="s">
        <v>1</v>
      </c>
      <c r="F311" s="349">
        <v>21.350000000000001</v>
      </c>
      <c r="G311" s="40"/>
      <c r="H311" s="43"/>
    </row>
    <row r="312" s="2" customFormat="1" ht="16.8" customHeight="1">
      <c r="A312" s="40"/>
      <c r="B312" s="43"/>
      <c r="C312" s="348" t="s">
        <v>1</v>
      </c>
      <c r="D312" s="348" t="s">
        <v>568</v>
      </c>
      <c r="E312" s="17" t="s">
        <v>1</v>
      </c>
      <c r="F312" s="349">
        <v>1.0680000000000001</v>
      </c>
      <c r="G312" s="40"/>
      <c r="H312" s="43"/>
    </row>
    <row r="313" s="2" customFormat="1" ht="16.8" customHeight="1">
      <c r="A313" s="40"/>
      <c r="B313" s="43"/>
      <c r="C313" s="348" t="s">
        <v>117</v>
      </c>
      <c r="D313" s="348" t="s">
        <v>218</v>
      </c>
      <c r="E313" s="17" t="s">
        <v>1</v>
      </c>
      <c r="F313" s="349">
        <v>22.417999999999999</v>
      </c>
      <c r="G313" s="40"/>
      <c r="H313" s="43"/>
    </row>
    <row r="314" s="2" customFormat="1" ht="16.8" customHeight="1">
      <c r="A314" s="40"/>
      <c r="B314" s="43"/>
      <c r="C314" s="350" t="s">
        <v>1181</v>
      </c>
      <c r="D314" s="40"/>
      <c r="E314" s="40"/>
      <c r="F314" s="40"/>
      <c r="G314" s="40"/>
      <c r="H314" s="43"/>
    </row>
    <row r="315" s="2" customFormat="1" ht="16.8" customHeight="1">
      <c r="A315" s="40"/>
      <c r="B315" s="43"/>
      <c r="C315" s="348" t="s">
        <v>563</v>
      </c>
      <c r="D315" s="348" t="s">
        <v>564</v>
      </c>
      <c r="E315" s="17" t="s">
        <v>210</v>
      </c>
      <c r="F315" s="349">
        <v>22.417999999999999</v>
      </c>
      <c r="G315" s="40"/>
      <c r="H315" s="43"/>
    </row>
    <row r="316" s="2" customFormat="1">
      <c r="A316" s="40"/>
      <c r="B316" s="43"/>
      <c r="C316" s="348" t="s">
        <v>690</v>
      </c>
      <c r="D316" s="348" t="s">
        <v>691</v>
      </c>
      <c r="E316" s="17" t="s">
        <v>210</v>
      </c>
      <c r="F316" s="349">
        <v>30.044</v>
      </c>
      <c r="G316" s="40"/>
      <c r="H316" s="43"/>
    </row>
    <row r="317" s="2" customFormat="1" ht="16.8" customHeight="1">
      <c r="A317" s="40"/>
      <c r="B317" s="43"/>
      <c r="C317" s="348" t="s">
        <v>252</v>
      </c>
      <c r="D317" s="348" t="s">
        <v>253</v>
      </c>
      <c r="E317" s="17" t="s">
        <v>210</v>
      </c>
      <c r="F317" s="349">
        <v>26.125</v>
      </c>
      <c r="G317" s="40"/>
      <c r="H317" s="43"/>
    </row>
    <row r="318" s="2" customFormat="1" ht="16.8" customHeight="1">
      <c r="A318" s="40"/>
      <c r="B318" s="43"/>
      <c r="C318" s="348" t="s">
        <v>258</v>
      </c>
      <c r="D318" s="348" t="s">
        <v>259</v>
      </c>
      <c r="E318" s="17" t="s">
        <v>210</v>
      </c>
      <c r="F318" s="349">
        <v>26.125</v>
      </c>
      <c r="G318" s="40"/>
      <c r="H318" s="43"/>
    </row>
    <row r="319" s="2" customFormat="1" ht="16.8" customHeight="1">
      <c r="A319" s="40"/>
      <c r="B319" s="43"/>
      <c r="C319" s="348" t="s">
        <v>570</v>
      </c>
      <c r="D319" s="348" t="s">
        <v>571</v>
      </c>
      <c r="E319" s="17" t="s">
        <v>210</v>
      </c>
      <c r="F319" s="349">
        <v>22.417999999999999</v>
      </c>
      <c r="G319" s="40"/>
      <c r="H319" s="43"/>
    </row>
    <row r="320" s="2" customFormat="1" ht="16.8" customHeight="1">
      <c r="A320" s="40"/>
      <c r="B320" s="43"/>
      <c r="C320" s="348" t="s">
        <v>577</v>
      </c>
      <c r="D320" s="348" t="s">
        <v>578</v>
      </c>
      <c r="E320" s="17" t="s">
        <v>210</v>
      </c>
      <c r="F320" s="349">
        <v>22.417999999999999</v>
      </c>
      <c r="G320" s="40"/>
      <c r="H320" s="43"/>
    </row>
    <row r="321" s="2" customFormat="1" ht="16.8" customHeight="1">
      <c r="A321" s="40"/>
      <c r="B321" s="43"/>
      <c r="C321" s="348" t="s">
        <v>581</v>
      </c>
      <c r="D321" s="348" t="s">
        <v>582</v>
      </c>
      <c r="E321" s="17" t="s">
        <v>210</v>
      </c>
      <c r="F321" s="349">
        <v>22.417999999999999</v>
      </c>
      <c r="G321" s="40"/>
      <c r="H321" s="43"/>
    </row>
    <row r="322" s="2" customFormat="1" ht="16.8" customHeight="1">
      <c r="A322" s="40"/>
      <c r="B322" s="43"/>
      <c r="C322" s="348" t="s">
        <v>585</v>
      </c>
      <c r="D322" s="348" t="s">
        <v>586</v>
      </c>
      <c r="E322" s="17" t="s">
        <v>210</v>
      </c>
      <c r="F322" s="349">
        <v>44.835999999999999</v>
      </c>
      <c r="G322" s="40"/>
      <c r="H322" s="43"/>
    </row>
    <row r="323" s="2" customFormat="1" ht="16.8" customHeight="1">
      <c r="A323" s="40"/>
      <c r="B323" s="43"/>
      <c r="C323" s="348" t="s">
        <v>625</v>
      </c>
      <c r="D323" s="348" t="s">
        <v>626</v>
      </c>
      <c r="E323" s="17" t="s">
        <v>210</v>
      </c>
      <c r="F323" s="349">
        <v>79.837000000000003</v>
      </c>
      <c r="G323" s="40"/>
      <c r="H323" s="43"/>
    </row>
    <row r="324" s="2" customFormat="1" ht="16.8" customHeight="1">
      <c r="A324" s="40"/>
      <c r="B324" s="43"/>
      <c r="C324" s="348" t="s">
        <v>650</v>
      </c>
      <c r="D324" s="348" t="s">
        <v>651</v>
      </c>
      <c r="E324" s="17" t="s">
        <v>210</v>
      </c>
      <c r="F324" s="349">
        <v>26.125</v>
      </c>
      <c r="G324" s="40"/>
      <c r="H324" s="43"/>
    </row>
    <row r="325" s="2" customFormat="1" ht="16.8" customHeight="1">
      <c r="A325" s="40"/>
      <c r="B325" s="43"/>
      <c r="C325" s="348" t="s">
        <v>263</v>
      </c>
      <c r="D325" s="348" t="s">
        <v>264</v>
      </c>
      <c r="E325" s="17" t="s">
        <v>210</v>
      </c>
      <c r="F325" s="349">
        <v>30.044</v>
      </c>
      <c r="G325" s="40"/>
      <c r="H325" s="43"/>
    </row>
    <row r="326" s="2" customFormat="1" ht="16.8" customHeight="1">
      <c r="A326" s="40"/>
      <c r="B326" s="43"/>
      <c r="C326" s="344" t="s">
        <v>136</v>
      </c>
      <c r="D326" s="345" t="s">
        <v>1</v>
      </c>
      <c r="E326" s="346" t="s">
        <v>1</v>
      </c>
      <c r="F326" s="347">
        <v>21.045000000000002</v>
      </c>
      <c r="G326" s="40"/>
      <c r="H326" s="43"/>
    </row>
    <row r="327" s="2" customFormat="1" ht="16.8" customHeight="1">
      <c r="A327" s="40"/>
      <c r="B327" s="43"/>
      <c r="C327" s="348" t="s">
        <v>1</v>
      </c>
      <c r="D327" s="348" t="s">
        <v>1143</v>
      </c>
      <c r="E327" s="17" t="s">
        <v>1</v>
      </c>
      <c r="F327" s="349">
        <v>21.045000000000002</v>
      </c>
      <c r="G327" s="40"/>
      <c r="H327" s="43"/>
    </row>
    <row r="328" s="2" customFormat="1" ht="16.8" customHeight="1">
      <c r="A328" s="40"/>
      <c r="B328" s="43"/>
      <c r="C328" s="348" t="s">
        <v>136</v>
      </c>
      <c r="D328" s="348" t="s">
        <v>225</v>
      </c>
      <c r="E328" s="17" t="s">
        <v>1</v>
      </c>
      <c r="F328" s="349">
        <v>21.045000000000002</v>
      </c>
      <c r="G328" s="40"/>
      <c r="H328" s="43"/>
    </row>
    <row r="329" s="2" customFormat="1" ht="16.8" customHeight="1">
      <c r="A329" s="40"/>
      <c r="B329" s="43"/>
      <c r="C329" s="350" t="s">
        <v>1181</v>
      </c>
      <c r="D329" s="40"/>
      <c r="E329" s="40"/>
      <c r="F329" s="40"/>
      <c r="G329" s="40"/>
      <c r="H329" s="43"/>
    </row>
    <row r="330" s="2" customFormat="1" ht="16.8" customHeight="1">
      <c r="A330" s="40"/>
      <c r="B330" s="43"/>
      <c r="C330" s="348" t="s">
        <v>547</v>
      </c>
      <c r="D330" s="348" t="s">
        <v>548</v>
      </c>
      <c r="E330" s="17" t="s">
        <v>341</v>
      </c>
      <c r="F330" s="349">
        <v>22.097000000000001</v>
      </c>
      <c r="G330" s="40"/>
      <c r="H330" s="43"/>
    </row>
    <row r="331" s="2" customFormat="1" ht="26.4" customHeight="1">
      <c r="A331" s="40"/>
      <c r="B331" s="43"/>
      <c r="C331" s="343" t="s">
        <v>1186</v>
      </c>
      <c r="D331" s="343" t="s">
        <v>96</v>
      </c>
      <c r="E331" s="40"/>
      <c r="F331" s="40"/>
      <c r="G331" s="40"/>
      <c r="H331" s="43"/>
    </row>
    <row r="332" s="2" customFormat="1" ht="16.8" customHeight="1">
      <c r="A332" s="40"/>
      <c r="B332" s="43"/>
      <c r="C332" s="344" t="s">
        <v>710</v>
      </c>
      <c r="D332" s="345" t="s">
        <v>1</v>
      </c>
      <c r="E332" s="346" t="s">
        <v>1</v>
      </c>
      <c r="F332" s="347">
        <v>20.899999999999999</v>
      </c>
      <c r="G332" s="40"/>
      <c r="H332" s="43"/>
    </row>
    <row r="333" s="2" customFormat="1" ht="16.8" customHeight="1">
      <c r="A333" s="40"/>
      <c r="B333" s="43"/>
      <c r="C333" s="348" t="s">
        <v>1</v>
      </c>
      <c r="D333" s="348" t="s">
        <v>1174</v>
      </c>
      <c r="E333" s="17" t="s">
        <v>1</v>
      </c>
      <c r="F333" s="349">
        <v>20.899999999999999</v>
      </c>
      <c r="G333" s="40"/>
      <c r="H333" s="43"/>
    </row>
    <row r="334" s="2" customFormat="1" ht="16.8" customHeight="1">
      <c r="A334" s="40"/>
      <c r="B334" s="43"/>
      <c r="C334" s="348" t="s">
        <v>710</v>
      </c>
      <c r="D334" s="348" t="s">
        <v>218</v>
      </c>
      <c r="E334" s="17" t="s">
        <v>1</v>
      </c>
      <c r="F334" s="349">
        <v>20.899999999999999</v>
      </c>
      <c r="G334" s="40"/>
      <c r="H334" s="43"/>
    </row>
    <row r="335" s="2" customFormat="1" ht="16.8" customHeight="1">
      <c r="A335" s="40"/>
      <c r="B335" s="43"/>
      <c r="C335" s="350" t="s">
        <v>1181</v>
      </c>
      <c r="D335" s="40"/>
      <c r="E335" s="40"/>
      <c r="F335" s="40"/>
      <c r="G335" s="40"/>
      <c r="H335" s="43"/>
    </row>
    <row r="336" s="2" customFormat="1" ht="16.8" customHeight="1">
      <c r="A336" s="40"/>
      <c r="B336" s="43"/>
      <c r="C336" s="348" t="s">
        <v>937</v>
      </c>
      <c r="D336" s="348" t="s">
        <v>938</v>
      </c>
      <c r="E336" s="17" t="s">
        <v>341</v>
      </c>
      <c r="F336" s="349">
        <v>20.899999999999999</v>
      </c>
      <c r="G336" s="40"/>
      <c r="H336" s="43"/>
    </row>
    <row r="337" s="2" customFormat="1" ht="16.8" customHeight="1">
      <c r="A337" s="40"/>
      <c r="B337" s="43"/>
      <c r="C337" s="348" t="s">
        <v>941</v>
      </c>
      <c r="D337" s="348" t="s">
        <v>942</v>
      </c>
      <c r="E337" s="17" t="s">
        <v>341</v>
      </c>
      <c r="F337" s="349">
        <v>20.899999999999999</v>
      </c>
      <c r="G337" s="40"/>
      <c r="H337" s="43"/>
    </row>
    <row r="338" s="2" customFormat="1" ht="16.8" customHeight="1">
      <c r="A338" s="40"/>
      <c r="B338" s="43"/>
      <c r="C338" s="348" t="s">
        <v>944</v>
      </c>
      <c r="D338" s="348" t="s">
        <v>945</v>
      </c>
      <c r="E338" s="17" t="s">
        <v>341</v>
      </c>
      <c r="F338" s="349">
        <v>20.899999999999999</v>
      </c>
      <c r="G338" s="40"/>
      <c r="H338" s="43"/>
    </row>
    <row r="339" s="2" customFormat="1" ht="16.8" customHeight="1">
      <c r="A339" s="40"/>
      <c r="B339" s="43"/>
      <c r="C339" s="344" t="s">
        <v>750</v>
      </c>
      <c r="D339" s="345" t="s">
        <v>1</v>
      </c>
      <c r="E339" s="346" t="s">
        <v>1</v>
      </c>
      <c r="F339" s="347">
        <v>6</v>
      </c>
      <c r="G339" s="40"/>
      <c r="H339" s="43"/>
    </row>
    <row r="340" s="2" customFormat="1" ht="16.8" customHeight="1">
      <c r="A340" s="40"/>
      <c r="B340" s="43"/>
      <c r="C340" s="348" t="s">
        <v>1</v>
      </c>
      <c r="D340" s="348" t="s">
        <v>1161</v>
      </c>
      <c r="E340" s="17" t="s">
        <v>1</v>
      </c>
      <c r="F340" s="349">
        <v>6</v>
      </c>
      <c r="G340" s="40"/>
      <c r="H340" s="43"/>
    </row>
    <row r="341" s="2" customFormat="1" ht="16.8" customHeight="1">
      <c r="A341" s="40"/>
      <c r="B341" s="43"/>
      <c r="C341" s="348" t="s">
        <v>750</v>
      </c>
      <c r="D341" s="348" t="s">
        <v>218</v>
      </c>
      <c r="E341" s="17" t="s">
        <v>1</v>
      </c>
      <c r="F341" s="349">
        <v>6</v>
      </c>
      <c r="G341" s="40"/>
      <c r="H341" s="43"/>
    </row>
    <row r="342" s="2" customFormat="1" ht="16.8" customHeight="1">
      <c r="A342" s="40"/>
      <c r="B342" s="43"/>
      <c r="C342" s="344" t="s">
        <v>708</v>
      </c>
      <c r="D342" s="345" t="s">
        <v>1</v>
      </c>
      <c r="E342" s="346" t="s">
        <v>1</v>
      </c>
      <c r="F342" s="347">
        <v>9.5999999999999996</v>
      </c>
      <c r="G342" s="40"/>
      <c r="H342" s="43"/>
    </row>
    <row r="343" s="2" customFormat="1" ht="16.8" customHeight="1">
      <c r="A343" s="40"/>
      <c r="B343" s="43"/>
      <c r="C343" s="348" t="s">
        <v>1</v>
      </c>
      <c r="D343" s="348" t="s">
        <v>1173</v>
      </c>
      <c r="E343" s="17" t="s">
        <v>1</v>
      </c>
      <c r="F343" s="349">
        <v>9.5999999999999996</v>
      </c>
      <c r="G343" s="40"/>
      <c r="H343" s="43"/>
    </row>
    <row r="344" s="2" customFormat="1" ht="16.8" customHeight="1">
      <c r="A344" s="40"/>
      <c r="B344" s="43"/>
      <c r="C344" s="348" t="s">
        <v>708</v>
      </c>
      <c r="D344" s="348" t="s">
        <v>218</v>
      </c>
      <c r="E344" s="17" t="s">
        <v>1</v>
      </c>
      <c r="F344" s="349">
        <v>9.5999999999999996</v>
      </c>
      <c r="G344" s="40"/>
      <c r="H344" s="43"/>
    </row>
    <row r="345" s="2" customFormat="1" ht="16.8" customHeight="1">
      <c r="A345" s="40"/>
      <c r="B345" s="43"/>
      <c r="C345" s="350" t="s">
        <v>1181</v>
      </c>
      <c r="D345" s="40"/>
      <c r="E345" s="40"/>
      <c r="F345" s="40"/>
      <c r="G345" s="40"/>
      <c r="H345" s="43"/>
    </row>
    <row r="346" s="2" customFormat="1" ht="16.8" customHeight="1">
      <c r="A346" s="40"/>
      <c r="B346" s="43"/>
      <c r="C346" s="348" t="s">
        <v>933</v>
      </c>
      <c r="D346" s="348" t="s">
        <v>934</v>
      </c>
      <c r="E346" s="17" t="s">
        <v>210</v>
      </c>
      <c r="F346" s="349">
        <v>9.5999999999999996</v>
      </c>
      <c r="G346" s="40"/>
      <c r="H346" s="43"/>
    </row>
    <row r="347" s="2" customFormat="1" ht="16.8" customHeight="1">
      <c r="A347" s="40"/>
      <c r="B347" s="43"/>
      <c r="C347" s="348" t="s">
        <v>930</v>
      </c>
      <c r="D347" s="348" t="s">
        <v>931</v>
      </c>
      <c r="E347" s="17" t="s">
        <v>210</v>
      </c>
      <c r="F347" s="349">
        <v>9.5999999999999996</v>
      </c>
      <c r="G347" s="40"/>
      <c r="H347" s="43"/>
    </row>
    <row r="348" s="2" customFormat="1" ht="16.8" customHeight="1">
      <c r="A348" s="40"/>
      <c r="B348" s="43"/>
      <c r="C348" s="344" t="s">
        <v>711</v>
      </c>
      <c r="D348" s="345" t="s">
        <v>1</v>
      </c>
      <c r="E348" s="346" t="s">
        <v>1</v>
      </c>
      <c r="F348" s="347">
        <v>1</v>
      </c>
      <c r="G348" s="40"/>
      <c r="H348" s="43"/>
    </row>
    <row r="349" s="2" customFormat="1" ht="16.8" customHeight="1">
      <c r="A349" s="40"/>
      <c r="B349" s="43"/>
      <c r="C349" s="348" t="s">
        <v>1</v>
      </c>
      <c r="D349" s="348" t="s">
        <v>85</v>
      </c>
      <c r="E349" s="17" t="s">
        <v>1</v>
      </c>
      <c r="F349" s="349">
        <v>1</v>
      </c>
      <c r="G349" s="40"/>
      <c r="H349" s="43"/>
    </row>
    <row r="350" s="2" customFormat="1" ht="16.8" customHeight="1">
      <c r="A350" s="40"/>
      <c r="B350" s="43"/>
      <c r="C350" s="348" t="s">
        <v>711</v>
      </c>
      <c r="D350" s="348" t="s">
        <v>218</v>
      </c>
      <c r="E350" s="17" t="s">
        <v>1</v>
      </c>
      <c r="F350" s="349">
        <v>1</v>
      </c>
      <c r="G350" s="40"/>
      <c r="H350" s="43"/>
    </row>
    <row r="351" s="2" customFormat="1" ht="16.8" customHeight="1">
      <c r="A351" s="40"/>
      <c r="B351" s="43"/>
      <c r="C351" s="350" t="s">
        <v>1181</v>
      </c>
      <c r="D351" s="40"/>
      <c r="E351" s="40"/>
      <c r="F351" s="40"/>
      <c r="G351" s="40"/>
      <c r="H351" s="43"/>
    </row>
    <row r="352" s="2" customFormat="1" ht="16.8" customHeight="1">
      <c r="A352" s="40"/>
      <c r="B352" s="43"/>
      <c r="C352" s="348" t="s">
        <v>828</v>
      </c>
      <c r="D352" s="348" t="s">
        <v>829</v>
      </c>
      <c r="E352" s="17" t="s">
        <v>292</v>
      </c>
      <c r="F352" s="349">
        <v>1</v>
      </c>
      <c r="G352" s="40"/>
      <c r="H352" s="43"/>
    </row>
    <row r="353" s="2" customFormat="1" ht="16.8" customHeight="1">
      <c r="A353" s="40"/>
      <c r="B353" s="43"/>
      <c r="C353" s="348" t="s">
        <v>766</v>
      </c>
      <c r="D353" s="348" t="s">
        <v>767</v>
      </c>
      <c r="E353" s="17" t="s">
        <v>292</v>
      </c>
      <c r="F353" s="349">
        <v>1</v>
      </c>
      <c r="G353" s="40"/>
      <c r="H353" s="43"/>
    </row>
    <row r="354" s="2" customFormat="1" ht="7.44" customHeight="1">
      <c r="A354" s="40"/>
      <c r="B354" s="207"/>
      <c r="C354" s="208"/>
      <c r="D354" s="208"/>
      <c r="E354" s="208"/>
      <c r="F354" s="208"/>
      <c r="G354" s="208"/>
      <c r="H354" s="43"/>
    </row>
    <row r="355" s="2" customFormat="1">
      <c r="A355" s="40"/>
      <c r="B355" s="40"/>
      <c r="C355" s="40"/>
      <c r="D355" s="40"/>
      <c r="E355" s="40"/>
      <c r="F355" s="40"/>
      <c r="G355" s="40"/>
      <c r="H355" s="40"/>
    </row>
  </sheetData>
  <sheetProtection sheet="1" formatColumns="0" formatRows="0" objects="1" scenarios="1" spinCount="100000" saltValue="+Ilt5Cyhg/9DanrjzFd5911NmtrYj/MrhqSV6/QuFhmvRT4hCL3RwF8fkKrbLXFuv55zlPzmGUWYA/3qsJdI1g==" hashValue="NmkRMYZmstY/BQPu5AiXNiEi7JNA2f0bBSgmECF6TKTc6zNQlokZN9jEyUekyVFtBYsX7gCsk4Xjir7WpieRxg==" algorithmName="SHA-512" password="C549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DESKTOP-9G0H08V\HP</dc:creator>
  <cp:lastModifiedBy>DESKTOP-9G0H08V\HP</cp:lastModifiedBy>
  <dcterms:created xsi:type="dcterms:W3CDTF">2025-05-14T07:18:16Z</dcterms:created>
  <dcterms:modified xsi:type="dcterms:W3CDTF">2025-05-14T07:18:34Z</dcterms:modified>
</cp:coreProperties>
</file>